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2.    sz. mell." sheetId="21" r:id="rId21"/>
    <sheet name="8.3.   sz. mell." sheetId="22" r:id="rId22"/>
    <sheet name="8.4.  sz. mell." sheetId="23" r:id="rId23"/>
    <sheet name="9. sz. mell" sheetId="24" r:id="rId24"/>
    <sheet name="17 sz mell" sheetId="25" r:id="rId25"/>
    <sheet name="14. mell" sheetId="26" r:id="rId26"/>
    <sheet name="1. tájékoztató tábla" sheetId="27" r:id="rId27"/>
    <sheet name="11.mellék" sheetId="28" r:id="rId28"/>
    <sheet name="15.melléklet" sheetId="29" r:id="rId29"/>
    <sheet name="2. tájékoztató tábla" sheetId="30" r:id="rId30"/>
    <sheet name="12.1. mell" sheetId="31" r:id="rId31"/>
    <sheet name="12.2 .mellék" sheetId="32" r:id="rId32"/>
    <sheet name="12.3.számú mell" sheetId="33" r:id="rId33"/>
    <sheet name="12.4 számú mellék" sheetId="34" r:id="rId34"/>
    <sheet name="13.sz melléklet" sheetId="35" r:id="rId35"/>
    <sheet name="10.számú melek" sheetId="36" r:id="rId36"/>
    <sheet name="16. számú melléklet" sheetId="37" r:id="rId37"/>
  </sheets>
  <externalReferences>
    <externalReference r:id="rId40"/>
  </externalReferences>
  <definedNames>
    <definedName name="_ftn1" localSheetId="32">'12.3.számú mell'!$A$27</definedName>
    <definedName name="_ftnref1" localSheetId="32">'12.3.számú mell'!$A$18</definedName>
    <definedName name="_xlnm.Print_Titles" localSheetId="1">'1.1.sz.mell.'!$1:$2</definedName>
    <definedName name="_xlnm.Print_Titles" localSheetId="2">'1.2.sz.mell.'!$1:$2</definedName>
    <definedName name="_xlnm.Print_Titles" localSheetId="3">'1.3.sz.mell.'!$1:$2</definedName>
    <definedName name="_xlnm.Print_Titles" localSheetId="4">'1.4.sz.mell.'!$1:$2</definedName>
    <definedName name="_xlnm.Print_Titles" localSheetId="30">'12.1. mell'!$1:$8</definedName>
    <definedName name="_xlnm.Print_Titles" localSheetId="24">'17 sz mell'!$1:$2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'8.2.    sz. mell.'!$1:$6</definedName>
    <definedName name="_xlnm.Print_Titles" localSheetId="21">'8.3.   sz. mell.'!$1:$6</definedName>
    <definedName name="_xlnm.Print_Titles" localSheetId="22">'8.4.  sz. mell.'!$1:$6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<sst xmlns="http://schemas.openxmlformats.org/spreadsheetml/2006/main" count="4571" uniqueCount="818">
  <si>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</si>
  <si>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</si>
  <si>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</si>
  <si>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</si>
  <si>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</si>
  <si>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</si>
  <si>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</si>
  <si>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</si>
  <si>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</si>
  <si>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</si>
  <si>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</si>
  <si>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</si>
  <si>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</si>
  <si>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</si>
  <si>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</si>
  <si>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</si>
  <si>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</si>
  <si>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</si>
  <si>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</si>
  <si>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</si>
  <si>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</si>
  <si>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</si>
  <si>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</si>
  <si>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</si>
  <si>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</si>
  <si>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</si>
  <si>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</si>
  <si>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</si>
  <si>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</si>
  <si>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</si>
  <si>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</si>
  <si>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</si>
  <si>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</si>
  <si>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</si>
  <si>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</si>
  <si>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</si>
  <si>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</si>
  <si>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</si>
  <si>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</si>
  <si>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</si>
  <si>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</si>
  <si>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</si>
  <si>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</si>
  <si>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</si>
  <si>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</si>
  <si>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</si>
  <si>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</si>
  <si>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</si>
  <si>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</si>
  <si>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</si>
  <si>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</si>
  <si>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</si>
  <si>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</si>
  <si>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</si>
  <si>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</si>
  <si>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</si>
  <si>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</si>
  <si>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</si>
  <si>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</si>
  <si>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</si>
  <si>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</si>
  <si>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</si>
  <si>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</si>
  <si>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</si>
  <si>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</si>
  <si>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</si>
  <si>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</si>
  <si>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</si>
  <si>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</si>
  <si>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</si>
  <si>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</si>
  <si>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</si>
  <si>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</si>
  <si>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</si>
  <si>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</si>
  <si>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</si>
  <si>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</si>
  <si>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</si>
  <si>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</si>
  <si>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</si>
  <si>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</si>
  <si>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</si>
  <si>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</si>
  <si>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</si>
  <si>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</si>
  <si>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</si>
  <si>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</si>
  <si>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</si>
  <si>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</si>
  <si>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</si>
  <si>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</si>
  <si>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</si>
  <si>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</si>
  <si>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</si>
  <si>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</si>
  <si>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</si>
  <si>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</si>
  <si>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</si>
  <si>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</si>
  <si>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</si>
  <si>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</si>
  <si>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</si>
  <si>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</si>
  <si>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</si>
  <si>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</si>
  <si>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</si>
  <si>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</si>
  <si>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</si>
  <si>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</si>
  <si>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</si>
  <si>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</si>
  <si>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</si>
  <si>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</si>
  <si>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</si>
  <si>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</si>
  <si>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</si>
  <si>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</si>
  <si>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</si>
  <si>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</si>
  <si>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</si>
  <si>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</si>
  <si>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</si>
  <si>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</si>
  <si>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</si>
  <si>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</si>
  <si>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</si>
  <si>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</si>
  <si>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</si>
  <si>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</si>
  <si>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</si>
  <si>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</si>
  <si>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</si>
  <si>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</si>
  <si>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</si>
  <si>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</si>
  <si>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</si>
  <si>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</si>
  <si>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</si>
  <si>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</si>
  <si>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</si>
  <si>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</si>
  <si>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</si>
  <si>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</si>
  <si>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</si>
  <si>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</si>
  <si>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</si>
  <si>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</si>
  <si>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</si>
  <si>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</si>
  <si>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</si>
  <si>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</si>
  <si>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</si>
  <si>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</si>
  <si>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</si>
  <si>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</si>
  <si>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</si>
  <si>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</si>
  <si>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</si>
  <si>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</si>
  <si>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</si>
  <si>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</si>
  <si>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</si>
  <si>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</si>
  <si>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</si>
  <si>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</si>
  <si>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</si>
  <si>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</si>
  <si>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</si>
  <si>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</si>
  <si>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</si>
  <si>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</si>
  <si>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</si>
  <si>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</si>
  <si>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</si>
  <si>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</si>
  <si>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</si>
  <si>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</si>
  <si>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</si>
  <si>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</si>
  <si>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</si>
  <si>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</si>
  <si>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</si>
  <si>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</si>
  <si>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</si>
  <si>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</si>
  <si>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</si>
  <si>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</si>
  <si>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</si>
  <si>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</si>
  <si>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</si>
  <si>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</si>
  <si>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</si>
  <si>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</si>
  <si>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</si>
  <si>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</si>
  <si>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</si>
  <si>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</si>
  <si>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</si>
  <si>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</si>
  <si>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</si>
  <si>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</si>
  <si>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</si>
  <si>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</si>
  <si>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</si>
  <si>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</si>
  <si>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</si>
  <si>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</si>
  <si>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</si>
  <si>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</si>
  <si>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</si>
  <si>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</si>
  <si>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</si>
  <si>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</si>
  <si>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</si>
  <si>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</si>
  <si>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</si>
  <si>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</si>
  <si>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</si>
  <si>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</si>
  <si>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</si>
  <si>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</si>
  <si>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</si>
  <si>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</si>
  <si>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</si>
  <si>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</si>
  <si>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</si>
  <si>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</si>
  <si>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</si>
  <si>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</si>
  <si>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</si>
  <si>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</si>
  <si>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</si>
  <si>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</si>
  <si>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</si>
  <si>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</si>
  <si>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</si>
  <si>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</si>
  <si>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</si>
  <si>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</si>
  <si>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</si>
  <si>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</si>
  <si>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</si>
  <si>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</si>
  <si>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</si>
  <si>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</si>
  <si>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</si>
  <si>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</si>
  <si>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</si>
  <si>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</si>
  <si>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</si>
  <si>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</si>
  <si>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</si>
  <si>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</si>
  <si>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</si>
  <si>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</si>
  <si>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</si>
  <si>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</si>
  <si>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</si>
  <si>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</si>
  <si>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</si>
  <si>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</si>
  <si>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</si>
  <si>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</si>
  <si>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</si>
  <si>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</si>
  <si>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</si>
  <si>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</si>
  <si>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</si>
  <si>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</si>
  <si>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</si>
  <si>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</si>
  <si>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</si>
  <si>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</si>
  <si>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</si>
  <si>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</si>
  <si>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</si>
  <si>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</si>
  <si>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</si>
  <si>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</si>
  <si>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</si>
  <si>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</si>
  <si>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</si>
  <si>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</si>
  <si>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</si>
  <si>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</si>
  <si>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</si>
  <si>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</si>
  <si>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</si>
  <si>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</si>
  <si>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</si>
  <si>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</si>
  <si>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</si>
  <si>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</si>
  <si>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</si>
  <si>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</si>
  <si>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</si>
  <si>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</si>
  <si>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</si>
  <si>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</si>
  <si>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</si>
  <si>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</si>
  <si>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</si>
  <si>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</si>
  <si>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</si>
  <si>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</si>
  <si>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</si>
  <si>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</si>
  <si>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</si>
  <si>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</si>
  <si>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</si>
  <si>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</si>
  <si>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</si>
  <si>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</si>
  <si>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</si>
  <si>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</si>
  <si>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</si>
  <si>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</si>
  <si>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</si>
  <si>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</si>
  <si>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</si>
  <si>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</si>
  <si>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</si>
  <si>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</si>
  <si>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</si>
  <si>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</si>
  <si>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</si>
  <si>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</si>
  <si>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</si>
  <si>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</si>
  <si>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</si>
  <si>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</si>
  <si>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</si>
  <si>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</si>
  <si>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</si>
  <si>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</si>
  <si>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</si>
  <si>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</si>
  <si>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</si>
  <si>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</si>
  <si>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</si>
  <si>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</si>
  <si>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</si>
  <si>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</si>
  <si>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</si>
  <si>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</si>
  <si>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</si>
  <si>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</si>
  <si>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</si>
  <si>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</si>
  <si>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</si>
  <si>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</si>
  <si>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</si>
  <si>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</si>
  <si>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</si>
  <si>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</si>
  <si>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</si>
  <si>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</si>
  <si>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</si>
  <si>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</si>
  <si>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</si>
  <si>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</si>
  <si>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</si>
  <si>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</si>
  <si>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</si>
  <si>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</si>
  <si>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</si>
  <si>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</si>
  <si>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</si>
  <si>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</si>
  <si>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</si>
  <si>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</si>
  <si>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</si>
  <si>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</si>
  <si>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</si>
  <si>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</si>
  <si>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</si>
  <si>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</si>
  <si>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</si>
  <si>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</si>
  <si>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</si>
  <si>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</si>
  <si>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</si>
  <si>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</si>
  <si>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</si>
  <si>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</si>
  <si>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</si>
  <si>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</si>
  <si>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</si>
  <si>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</si>
  <si>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</si>
  <si>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</si>
  <si>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</si>
  <si>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</si>
  <si>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</si>
  <si>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</si>
  <si>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</si>
  <si>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</si>
  <si>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</si>
  <si>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</si>
  <si>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</si>
  <si>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</si>
  <si>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</si>
  <si>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</si>
  <si>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</si>
  <si>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</si>
  <si>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</si>
  <si>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</si>
  <si>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</si>
  <si>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</si>
  <si>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</si>
  <si>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</si>
  <si>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</si>
  <si>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</si>
  <si>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</si>
  <si>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</si>
  <si>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</si>
  <si>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</si>
  <si>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</si>
  <si>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</si>
  <si>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</si>
  <si>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</si>
  <si>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</si>
  <si>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</si>
  <si>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</si>
  <si>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</si>
  <si>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</si>
  <si>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</si>
  <si>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</si>
  <si>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</si>
  <si>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</si>
  <si>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</si>
  <si>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</si>
  <si>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</si>
  <si>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</si>
  <si>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</si>
  <si>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</si>
  <si>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</si>
  <si>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</si>
  <si>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</si>
  <si>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</si>
  <si>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</si>
  <si>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</si>
  <si>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</si>
  <si>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</si>
  <si>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</si>
  <si>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</si>
  <si>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</si>
  <si>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</si>
  <si>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</si>
  <si>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</si>
  <si>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</si>
  <si>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</si>
  <si>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</si>
  <si>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</si>
  <si>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</si>
  <si>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</si>
  <si>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</si>
  <si>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</si>
  <si>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</si>
  <si>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</si>
  <si>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</si>
  <si>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</si>
  <si>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</si>
  <si>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</si>
  <si>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</si>
  <si>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</si>
  <si>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</si>
  <si>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</si>
  <si>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</si>
  <si>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</si>
  <si>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</si>
  <si>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</si>
  <si>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</si>
  <si>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</si>
  <si>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</si>
  <si>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</si>
  <si>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</si>
  <si>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</si>
  <si>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</si>
  <si>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</si>
  <si>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</si>
  <si>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</si>
  <si>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</si>
  <si>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</si>
  <si>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</si>
  <si>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</si>
  <si>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</si>
  <si>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</si>
  <si>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</si>
  <si>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</si>
  <si>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</si>
  <si>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</si>
  <si>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</si>
  <si>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</si>
  <si>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</si>
  <si>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</si>
  <si>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</si>
  <si>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</si>
  <si>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</si>
  <si>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</si>
  <si>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</si>
  <si>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</si>
  <si>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</si>
  <si>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</si>
  <si>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</si>
  <si>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</si>
  <si>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</si>
  <si>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</si>
  <si>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</si>
  <si>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</si>
  <si>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</si>
  <si>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</si>
  <si>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</si>
  <si>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</si>
  <si>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</si>
  <si>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</si>
  <si>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</si>
  <si>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</si>
  <si>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</si>
  <si>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</si>
  <si>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</si>
  <si>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</si>
  <si>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</si>
  <si>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</si>
  <si>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</si>
  <si>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</si>
  <si>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</si>
  <si>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</si>
  <si>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</si>
  <si>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</si>
  <si>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</si>
  <si>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</si>
  <si>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</si>
  <si>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</si>
  <si>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</si>
  <si>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</si>
  <si>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</si>
  <si>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</si>
  <si>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</si>
  <si>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</si>
  <si>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</si>
  <si>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</si>
  <si>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</si>
  <si>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</si>
  <si>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</si>
  <si>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</si>
  <si>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</si>
  <si>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</si>
  <si>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</si>
  <si>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</si>
  <si>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</si>
  <si>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</si>
  <si>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</si>
  <si>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</si>
  <si>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</si>
  <si>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</si>
  <si>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</si>
  <si>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</si>
  <si>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</si>
  <si>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</si>
  <si>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</si>
  <si>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</si>
  <si>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</si>
  <si>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</si>
  <si>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</si>
  <si>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</si>
  <si>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</si>
  <si>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</si>
  <si>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</si>
  <si>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</si>
  <si>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</si>
  <si>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</si>
  <si>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</si>
  <si>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</si>
  <si>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</si>
  <si>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</si>
  <si>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</si>
  <si>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</si>
  <si>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</si>
  <si>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</si>
  <si>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</si>
  <si>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</si>
  <si>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</si>
  <si>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</si>
  <si>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</si>
  <si>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</si>
  <si>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</si>
  <si>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</si>
  <si>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</si>
  <si>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</si>
  <si>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</si>
  <si>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</si>
  <si>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</si>
  <si>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</si>
  <si>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</si>
  <si>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</si>
  <si>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</si>
  <si>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</si>
  <si>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</si>
  <si>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</si>
  <si>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</si>
  <si>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</si>
  <si>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</si>
  <si>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</si>
  <si>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</si>
  <si>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</si>
  <si>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</si>
  <si>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</si>
  <si>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</si>
  <si>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</si>
  <si>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</si>
  <si>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</si>
  <si>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</si>
  <si>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</si>
  <si>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</si>
  <si>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</si>
  <si>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</si>
  <si>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</si>
  <si>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</si>
  <si>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</si>
  <si>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</si>
  <si>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</si>
  <si>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</si>
  <si>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</si>
  <si>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</si>
  <si>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</si>
  <si>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</si>
  <si>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</si>
  <si>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</si>
  <si>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</si>
  <si>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</si>
  <si>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</si>
  <si>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</si>
  <si>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</si>
  <si>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</si>
  <si>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</si>
  <si>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</si>
  <si>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</si>
  <si>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</si>
  <si>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</si>
  <si>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</si>
  <si>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</si>
  <si>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</si>
  <si>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</si>
  <si>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</si>
  <si>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</si>
  <si>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</si>
  <si>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</si>
  <si>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</si>
  <si>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</si>
  <si>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</si>
  <si>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</si>
  <si>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</si>
  <si>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</si>
  <si>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</si>
  <si>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</si>
  <si>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</si>
  <si>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</si>
  <si>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</si>
  <si>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</si>
  <si>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</si>
  <si>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</si>
  <si>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</si>
  <si>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</si>
  <si>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</si>
  <si>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</si>
  <si>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</si>
  <si>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</si>
  <si>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</si>
  <si>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</si>
  <si>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</si>
  <si>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</si>
  <si>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</si>
  <si>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</si>
  <si>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</si>
  <si>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</si>
  <si>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</si>
  <si>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</si>
  <si>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</si>
  <si>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</si>
  <si>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</si>
  <si>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</si>
  <si>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</si>
  <si>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</si>
  <si>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</si>
  <si>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</si>
  <si>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</si>
  <si>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</si>
  <si>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</si>
  <si>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</si>
  <si>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</si>
  <si>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</si>
  <si>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</si>
  <si>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</si>
  <si>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</si>
  <si>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</si>
  <si>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</si>
  <si>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</si>
  <si>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</si>
  <si>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</si>
  <si>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</si>
  <si>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</si>
  <si>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</si>
  <si>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</si>
  <si>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</si>
  <si>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</si>
  <si>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</si>
  <si>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</si>
  <si>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</si>
  <si>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</si>
  <si>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</si>
  <si>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</si>
  <si>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</si>
  <si>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</si>
  <si>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</si>
  <si>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</si>
  <si>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t>Közhatalmi bevételek (4.1.+...+4.7.)</t>
  </si>
  <si>
    <t>4.5.</t>
  </si>
  <si>
    <t>4.6.</t>
  </si>
  <si>
    <t>4.7.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</si>
  <si>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</si>
  <si>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</si>
  <si>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</si>
  <si>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</si>
  <si>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</si>
  <si>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</si>
  <si>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</si>
  <si>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</si>
  <si>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</si>
  <si>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</si>
  <si>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</si>
  <si>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</si>
  <si>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</si>
  <si>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</si>
  <si>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 xml:space="preserve">Működési célú kvi támogatások és kiegészítő támogatások </t>
  </si>
  <si>
    <t>Elszámolásból származó bevételek</t>
  </si>
  <si>
    <t>Vagyoni típusu adó</t>
  </si>
  <si>
    <t>Gépjárműadó</t>
  </si>
  <si>
    <t>Biztosító által fizetett kártérítés</t>
  </si>
  <si>
    <t>Működési bevételek</t>
  </si>
  <si>
    <t>Államháztartáson belüli megel. visszafizet.</t>
  </si>
  <si>
    <t xml:space="preserve"> </t>
  </si>
  <si>
    <t>Győrteleki Napsugár  Óvoda</t>
  </si>
  <si>
    <t>Győrteleki Közös Önkormányzati Hivatal</t>
  </si>
  <si>
    <t>SZAMOS Szociális Nonprofit Kft</t>
  </si>
  <si>
    <t>Szamos Élménytér Kft</t>
  </si>
  <si>
    <t xml:space="preserve">Tervezett </t>
  </si>
  <si>
    <t xml:space="preserve">Tényleges </t>
  </si>
  <si>
    <t>Közfoglalkoztatás keretében eszközökm beszerzése</t>
  </si>
  <si>
    <t>2016</t>
  </si>
  <si>
    <t>Óvoda konyha eszközök beszerzése</t>
  </si>
  <si>
    <t>Óvodai nevelés hangszóró és projektor beszerzés</t>
  </si>
  <si>
    <t>Győrteleki Közös Önkormányzati Hivatal székek, eszközök beszerzése</t>
  </si>
  <si>
    <t>Györtelek Község  Önkormányzat
2016. ÉVI ZÁRSZÁMADÁSÁNAK PÉNZÜGYI MÉRLEGE</t>
  </si>
  <si>
    <t>Győrtelek Község Önkormányzat
2016. ÉVI ZÁRSZÁMADÁS
KÖTELEZŐ FELADATAINAK MÉRLEGE</t>
  </si>
  <si>
    <t>Győrtelek Község Önkormányzat
2016. ÉVI ZÁRSZÁMADÁS
ÖNKÉNT VÁLLALT FELADATAINAK MÉRLEGE</t>
  </si>
  <si>
    <t>Győrtelek Község Önkormányzat
2016. ÉVI ZÁRSZÁMADÁS
ÁLLAMIGAZGATÁSI FELADATOK MÉRLEGE</t>
  </si>
  <si>
    <t>Európai uniós támogatással megvalósuló projektek 
bevételei, kiadásai, hozzájárulások</t>
  </si>
  <si>
    <t>Költségvetési szerv I. Győrteleki Napasugár Óvoda</t>
  </si>
  <si>
    <t>KÖLTSÉGVETÉSI SZERVEK PÉNZMARADVÁNYÁNAK ALAKULÁSA</t>
  </si>
  <si>
    <r>
      <t>E=(C</t>
    </r>
    <r>
      <rPr>
        <b/>
        <sz val="12"/>
        <rFont val="Arial"/>
        <family val="2"/>
      </rPr>
      <t>-D</t>
    </r>
    <r>
      <rPr>
        <b/>
        <sz val="12"/>
        <rFont val="Times New Roman CE"/>
        <family val="1"/>
      </rPr>
      <t>)</t>
    </r>
  </si>
  <si>
    <t>Jóváhagyottból működési</t>
  </si>
  <si>
    <t>Jóváhagyottból felhalmozási</t>
  </si>
  <si>
    <t>Győrtelek Község Önkormányzat
2016. ÉVI ZÁRSZÁMADÁSÁNAK PÉNZÜGYI MÉRLEGE</t>
  </si>
  <si>
    <t>Az önkormányzat által adott közvetett támogatások
(kedvezmények)</t>
  </si>
  <si>
    <t>K I M U T A T Á S
a 2016. évi céljelleggel juttatott támogatások felhasználásáról</t>
  </si>
  <si>
    <t>Györtelek Község Önkormányzat</t>
  </si>
  <si>
    <t>Györtelek Község Önkormányzat tulajdonában álló gazdálkodó szervezetek működéséből származó kötelezettségek és részesedések alakulása a 2016. évben</t>
  </si>
  <si>
    <t>Győrtelek Község Önkormányzat 
2016. ÉVI KÖLTSÉGVETÉSI ÉVET KÖVETŐ 3 ÉV TERVEZETT BEVÉTELEI, KIADÁSAI</t>
  </si>
  <si>
    <t>Önkormányzat működési támogatásai</t>
  </si>
  <si>
    <t>Közhatalmi bevételek (4.1.+4.2.+4.3.+4.4.)</t>
  </si>
  <si>
    <t>Vagyoni tipus. Adó</t>
  </si>
  <si>
    <t>4.4.</t>
  </si>
  <si>
    <t>Egyéb áruhasználati és szolgáltatási adók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</si>
  <si>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</si>
  <si>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</si>
  <si>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</si>
  <si>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</si>
  <si>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</si>
  <si>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>Kiadási jogcímek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</si>
  <si>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</si>
  <si>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</si>
  <si>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</si>
  <si>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</si>
  <si>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</si>
  <si>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>Forintban</t>
  </si>
  <si>
    <t>16. számú melléklet a 8/2017. (V.19.) önkormányzati rendelethez</t>
  </si>
  <si>
    <t>10. számú melléklet a 8/2017. (V.19.) önkormányzati rendelethez</t>
  </si>
  <si>
    <t>12.2.számú melléklet a 8/2017. (V.19.) önkormányzati rendelethez</t>
  </si>
  <si>
    <t>12.1. számú melléklet a 8/2017. (V.19.) önkormányzati rendelethez</t>
  </si>
  <si>
    <t>2. számú tájékoztató tábla a 8/2017. (V.19.) önkormányzati rendelethez</t>
  </si>
  <si>
    <t>15.számú melléklet a 8/2017. (V.19.) önkormányzati rendelethez</t>
  </si>
  <si>
    <t>11.számú melléklet a 8/2017. (V.19.) önkormányzati rendelethez</t>
  </si>
  <si>
    <t>1. számú tájékoztató tábla a 8/2017. (V.19.) önkormányzati rendelethez</t>
  </si>
  <si>
    <t>14. számú melléklet a 8/2017. (V.19.) önkormányzati rendelethez</t>
  </si>
  <si>
    <t>17. számú melléklet a 8/2017. (V.19.) önkormányzati rendelethez</t>
  </si>
  <si>
    <t>9. számú melléklet a 8/2017. (V.19.) önkormányzati rendelethez</t>
  </si>
  <si>
    <t>8.4. számú melléklet a 8/2017. (V.19.) önkormányzati rendelethez</t>
  </si>
  <si>
    <t>8.3. számú melléklet a 8/2017. (V.19.) önkormányzati rendelethez</t>
  </si>
  <si>
    <t>8.2. számú melléklet a 8/2017. (V.19.) önkormányzati rendelethez</t>
  </si>
  <si>
    <t>8.1. számú melléklet a 8/2017. (V.19.) önkormányzati rendelethez</t>
  </si>
  <si>
    <t>7.4. számú melléklet a 8/2017. (V.19.) önkormányzati rendelethez</t>
  </si>
  <si>
    <t>7.3. számú melléklet a 8/2017. (V.19.) önkormányzati rendelethez</t>
  </si>
  <si>
    <t>7.2. számú melléklet a 8/2017. (V.19.) önkormányzati rendelethez</t>
  </si>
  <si>
    <t>7.1. számú melléklet a 8/2017. (V.19.) önkormányzati rendelethez</t>
  </si>
  <si>
    <t>6.4. számú melléklet a 8/2017. (V.19.) önkormányzati rendelethez</t>
  </si>
  <si>
    <t>6.3. számú melléklet a 8/2017. (V.19.) önkormányzati rendelethez</t>
  </si>
  <si>
    <t>6.2. számú melléklet a 8/2017. (V.19.) önkormányzati rendelethez</t>
  </si>
  <si>
    <t>6.1. számú melléklet a 8/2017. (V.19.) önkormányzati rendelethez</t>
  </si>
  <si>
    <t xml:space="preserve">5. számú melléklet a 8/2017. (V.19.) önkormányzati rendelethez </t>
  </si>
  <si>
    <t>4.számú  melléklet a 8/2017. (V.19.) önkormányzati rendelethez</t>
  </si>
  <si>
    <t>3.  számú melléklet a 8/2017. (V.19.) önkormányzati rendelethez</t>
  </si>
  <si>
    <t>2.2. számú melléklet a 8/2017. (V.19.) önkormányzati rendelethez</t>
  </si>
  <si>
    <t>2.1. számú melléklet a 8/2017. (V.19.) önkormányzati rendelethez</t>
  </si>
  <si>
    <t>1.4. számú melléklet a 8/2017. (V.19.) önkormányzati rendelethez</t>
  </si>
  <si>
    <t>1.3. számú melléklet a 8/2017. (V.19.) önkormányzati rendelethez</t>
  </si>
  <si>
    <t>1.2. számú melléklet a 8/2017. (V.19.) önkormányzati rendelethez</t>
  </si>
  <si>
    <t>1.1. számú melléklet a 8/2017. (V.19.)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</si>
</sst>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6" borderId="0" applyNumberFormat="0" applyBorder="0" applyAlignment="0" applyProtection="0"/>
    <xf numFmtId="0" fontId="70" fillId="9" borderId="0" applyNumberFormat="0" applyBorder="0" applyAlignment="0" applyProtection="0"/>
    <xf numFmtId="0" fontId="70" fillId="8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3" borderId="0" applyNumberFormat="0" applyBorder="0" applyAlignment="0" applyProtection="0"/>
    <xf numFmtId="0" fontId="72" fillId="8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7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14" borderId="7" applyNumberFormat="0" applyFont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2" borderId="0" applyNumberFormat="0" applyBorder="0" applyAlignment="0" applyProtection="0"/>
    <xf numFmtId="0" fontId="83" fillId="23" borderId="0" applyNumberFormat="0" applyBorder="0" applyAlignment="0" applyProtection="0"/>
    <xf numFmtId="0" fontId="84" fillId="21" borderId="1" applyNumberFormat="0" applyAlignment="0" applyProtection="0"/>
    <xf numFmtId="9" fontId="0" fillId="0" borderId="0" applyFont="0" applyFill="0" applyBorder="0" applyAlignment="0" applyProtection="0"/>
  </cellStyleXfs>
  <cellXfs count="88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4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4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5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34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4" xfId="0" applyFont="1" applyBorder="1" applyAlignment="1" applyProtection="1">
      <alignment horizontal="center" vertical="top" wrapText="1"/>
      <protection/>
    </xf>
    <xf numFmtId="0" fontId="39" fillId="25" borderId="15" xfId="0" applyFont="1" applyFill="1" applyBorder="1" applyAlignment="1" applyProtection="1">
      <alignment horizontal="center" vertical="top" wrapText="1"/>
      <protection/>
    </xf>
    <xf numFmtId="0" fontId="41" fillId="0" borderId="37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37" xfId="69" applyFont="1" applyBorder="1" applyAlignment="1" applyProtection="1">
      <alignment horizontal="center" vertical="center" wrapText="1"/>
      <protection locked="0"/>
    </xf>
    <xf numFmtId="9" fontId="41" fillId="0" borderId="10" xfId="69" applyFont="1" applyBorder="1" applyAlignment="1" applyProtection="1">
      <alignment horizontal="center" vertical="center" wrapText="1"/>
      <protection locked="0"/>
    </xf>
    <xf numFmtId="9" fontId="41" fillId="0" borderId="11" xfId="69" applyFont="1" applyBorder="1" applyAlignment="1" applyProtection="1">
      <alignment horizontal="center" vertical="center" wrapText="1"/>
      <protection locked="0"/>
    </xf>
    <xf numFmtId="166" fontId="41" fillId="0" borderId="37" xfId="40" applyNumberFormat="1" applyFont="1" applyBorder="1" applyAlignment="1" applyProtection="1">
      <alignment horizontal="center" vertical="center" wrapText="1"/>
      <protection locked="0"/>
    </xf>
    <xf numFmtId="166" fontId="41" fillId="0" borderId="10" xfId="40" applyNumberFormat="1" applyFont="1" applyBorder="1" applyAlignment="1" applyProtection="1">
      <alignment horizontal="center" vertical="center" wrapText="1"/>
      <protection locked="0"/>
    </xf>
    <xf numFmtId="166" fontId="41" fillId="0" borderId="11" xfId="40" applyNumberFormat="1" applyFont="1" applyBorder="1" applyAlignment="1" applyProtection="1">
      <alignment horizontal="center" vertical="center" wrapText="1"/>
      <protection locked="0"/>
    </xf>
    <xf numFmtId="166" fontId="41" fillId="0" borderId="15" xfId="40" applyNumberFormat="1" applyFont="1" applyBorder="1" applyAlignment="1" applyProtection="1">
      <alignment horizontal="center" vertical="center" wrapText="1"/>
      <protection/>
    </xf>
    <xf numFmtId="166" fontId="41" fillId="0" borderId="54" xfId="40" applyNumberFormat="1" applyFont="1" applyBorder="1" applyAlignment="1" applyProtection="1">
      <alignment horizontal="center" vertical="top" wrapText="1"/>
      <protection locked="0"/>
    </xf>
    <xf numFmtId="166" fontId="41" fillId="0" borderId="18" xfId="40" applyNumberFormat="1" applyFont="1" applyBorder="1" applyAlignment="1" applyProtection="1">
      <alignment horizontal="center" vertical="top" wrapText="1"/>
      <protection locked="0"/>
    </xf>
    <xf numFmtId="166" fontId="41" fillId="0" borderId="55" xfId="40" applyNumberFormat="1" applyFont="1" applyBorder="1" applyAlignment="1" applyProtection="1">
      <alignment horizontal="center" vertical="top" wrapText="1"/>
      <protection locked="0"/>
    </xf>
    <xf numFmtId="166" fontId="41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58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0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8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0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8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0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7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62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0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5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0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0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0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0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3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16" fillId="0" borderId="62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 wrapText="1"/>
      <protection/>
    </xf>
    <xf numFmtId="0" fontId="16" fillId="0" borderId="71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4" fillId="0" borderId="0" xfId="62" applyFont="1" applyFill="1">
      <alignment/>
      <protection/>
    </xf>
    <xf numFmtId="0" fontId="35" fillId="0" borderId="62" xfId="62" applyFont="1" applyFill="1" applyBorder="1" applyAlignment="1">
      <alignment horizontal="center" vertical="center"/>
      <protection/>
    </xf>
    <xf numFmtId="0" fontId="35" fillId="0" borderId="58" xfId="62" applyFont="1" applyFill="1" applyBorder="1" applyAlignment="1">
      <alignment horizontal="center" vertical="center" wrapText="1"/>
      <protection/>
    </xf>
    <xf numFmtId="0" fontId="35" fillId="0" borderId="7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5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78" xfId="0" applyNumberFormat="1" applyFont="1" applyFill="1" applyBorder="1" applyAlignment="1" applyProtection="1">
      <alignment horizontal="right" vertical="center"/>
      <protection locked="0"/>
    </xf>
    <xf numFmtId="3" fontId="45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5" fillId="0" borderId="48" xfId="0" applyNumberFormat="1" applyFont="1" applyFill="1" applyBorder="1" applyAlignment="1" applyProtection="1">
      <alignment horizontal="right" vertical="center"/>
      <protection locked="0"/>
    </xf>
    <xf numFmtId="3" fontId="45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79" xfId="0" applyNumberFormat="1" applyFont="1" applyFill="1" applyBorder="1" applyAlignment="1" applyProtection="1">
      <alignment horizontal="right" vertical="center"/>
      <protection locked="0"/>
    </xf>
    <xf numFmtId="3" fontId="45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5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5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7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7" fillId="0" borderId="10" xfId="62" applyNumberFormat="1" applyFont="1" applyFill="1" applyBorder="1" applyAlignment="1" applyProtection="1">
      <alignment horizontal="right" vertical="center" wrapText="1"/>
      <protection/>
    </xf>
    <xf numFmtId="172" fontId="47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0" xfId="62" applyNumberFormat="1" applyFont="1" applyFill="1" applyBorder="1" applyAlignment="1" applyProtection="1">
      <alignment horizontal="right" vertical="center" wrapText="1"/>
      <protection/>
    </xf>
    <xf numFmtId="172" fontId="49" fillId="0" borderId="18" xfId="62" applyNumberFormat="1" applyFont="1" applyFill="1" applyBorder="1" applyAlignment="1" applyProtection="1">
      <alignment horizontal="right" vertical="center" wrapText="1"/>
      <protection/>
    </xf>
    <xf numFmtId="172" fontId="47" fillId="0" borderId="21" xfId="62" applyNumberFormat="1" applyFont="1" applyFill="1" applyBorder="1" applyAlignment="1" applyProtection="1">
      <alignment horizontal="right" vertical="center" wrapText="1"/>
      <protection/>
    </xf>
    <xf numFmtId="172" fontId="47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 applyProtection="1">
      <alignment vertical="top" wrapText="1"/>
      <protection/>
    </xf>
    <xf numFmtId="0" fontId="17" fillId="0" borderId="11" xfId="0" applyFont="1" applyBorder="1" applyAlignment="1" applyProtection="1">
      <alignment vertical="top" wrapText="1"/>
      <protection/>
    </xf>
    <xf numFmtId="172" fontId="18" fillId="0" borderId="81" xfId="62" applyNumberFormat="1" applyFont="1" applyFill="1" applyBorder="1" applyAlignment="1">
      <alignment horizontal="right"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right" vertical="top"/>
      <protection/>
    </xf>
    <xf numFmtId="0" fontId="28" fillId="0" borderId="0" xfId="0" applyFont="1" applyAlignment="1" applyProtection="1">
      <alignment horizontal="right" vertical="top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right" vertical="center" wrapText="1" indent="1"/>
      <protection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54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 inden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Alignment="1">
      <alignment horizontal="right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right" vertical="center" indent="1"/>
    </xf>
    <xf numFmtId="0" fontId="2" fillId="0" borderId="36" xfId="0" applyFont="1" applyFill="1" applyBorder="1" applyAlignment="1" applyProtection="1">
      <alignment horizontal="left" vertical="center" indent="1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right" vertical="center" indent="1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0" fontId="4" fillId="0" borderId="0" xfId="61" applyFont="1" applyFill="1" applyAlignment="1" applyProtection="1">
      <alignment horizontal="right" vertical="center" wrapText="1"/>
      <protection/>
    </xf>
    <xf numFmtId="164" fontId="20" fillId="0" borderId="20" xfId="0" applyNumberFormat="1" applyFont="1" applyFill="1" applyBorder="1" applyAlignment="1">
      <alignment horizontal="center" vertical="center" wrapText="1"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6" fillId="0" borderId="15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3" xfId="60" applyFont="1" applyFill="1" applyBorder="1" applyAlignment="1" applyProtection="1">
      <alignment horizontal="center" vertical="center" wrapText="1"/>
      <protection/>
    </xf>
    <xf numFmtId="0" fontId="5" fillId="0" borderId="33" xfId="60" applyFont="1" applyFill="1" applyBorder="1" applyAlignment="1" applyProtection="1">
      <alignment vertical="center" wrapText="1"/>
      <protection/>
    </xf>
    <xf numFmtId="164" fontId="5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3" xfId="60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2" fillId="0" borderId="61" xfId="60" applyFont="1" applyFill="1" applyBorder="1" applyAlignment="1" applyProtection="1">
      <alignment horizontal="center" vertical="center" wrapTex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7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 locked="0"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 locked="0"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0" fontId="14" fillId="0" borderId="0" xfId="60" applyFont="1" applyFill="1" applyAlignment="1" applyProtection="1">
      <alignment horizontal="right"/>
      <protection/>
    </xf>
    <xf numFmtId="0" fontId="5" fillId="0" borderId="0" xfId="60" applyFont="1" applyFill="1" applyAlignment="1" applyProtection="1">
      <alignment horizontal="center" vertical="top" wrapText="1"/>
      <protection/>
    </xf>
    <xf numFmtId="0" fontId="5" fillId="0" borderId="0" xfId="60" applyFont="1" applyFill="1" applyAlignment="1" applyProtection="1">
      <alignment horizontal="center" vertical="top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4" fontId="14" fillId="0" borderId="0" xfId="0" applyNumberFormat="1" applyFont="1" applyFill="1" applyAlignment="1">
      <alignment horizontal="center" textRotation="180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5" fillId="0" borderId="0" xfId="0" applyNumberFormat="1" applyFont="1" applyFill="1" applyBorder="1" applyAlignment="1">
      <alignment horizontal="center" vertical="center" wrapText="1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82" xfId="0" applyNumberFormat="1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4" xfId="0" applyNumberFormat="1" applyFont="1" applyFill="1" applyBorder="1" applyAlignment="1">
      <alignment horizontal="left" vertical="center" wrapText="1" indent="2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59" xfId="0" applyFont="1" applyFill="1" applyBorder="1" applyAlignment="1" applyProtection="1" quotePrefix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39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indent="2"/>
    </xf>
    <xf numFmtId="0" fontId="5" fillId="0" borderId="39" xfId="0" applyFont="1" applyFill="1" applyBorder="1" applyAlignment="1">
      <alignment horizontal="left" vertical="center" indent="2"/>
    </xf>
    <xf numFmtId="0" fontId="20" fillId="0" borderId="2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/>
    </xf>
    <xf numFmtId="0" fontId="28" fillId="0" borderId="0" xfId="62" applyFont="1" applyFill="1" applyAlignment="1" applyProtection="1">
      <alignment horizontal="right"/>
      <protection/>
    </xf>
    <xf numFmtId="0" fontId="31" fillId="0" borderId="0" xfId="62" applyFont="1" applyFill="1" applyAlignment="1" applyProtection="1">
      <alignment horizontal="center"/>
      <protection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62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8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71" xfId="62" applyFont="1" applyFill="1" applyBorder="1" applyAlignment="1" applyProtection="1">
      <alignment horizontal="center" vertical="center" wrapText="1"/>
      <protection/>
    </xf>
    <xf numFmtId="0" fontId="32" fillId="0" borderId="54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4" fillId="0" borderId="0" xfId="61" applyFont="1" applyFill="1" applyAlignment="1" applyProtection="1">
      <alignment horizontal="right" vertical="center" wrapText="1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wrapText="1"/>
      <protection/>
    </xf>
    <xf numFmtId="0" fontId="39" fillId="0" borderId="15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5" fillId="0" borderId="0" xfId="60" applyFont="1" applyFill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 vertical="center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164" fontId="21" fillId="0" borderId="20" xfId="60" applyNumberFormat="1" applyFont="1" applyFill="1" applyBorder="1" applyAlignment="1" applyProtection="1">
      <alignment horizontal="lef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ownloads\2016.%20k&#246;lts&#233;gvet&#233;s%20m&#243;dos&#237;t&#243;%20t&#225;bl&#225;k%20&#233;vv&#233;gi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1. melléklet"/>
      <sheetName val="12. melléklet"/>
      <sheetName val="13. melléklet"/>
      <sheetName val="1. sz tájékoztató t."/>
      <sheetName val="2.sz tájékoztató t."/>
      <sheetName val="3.sz tájékoztató t."/>
      <sheetName val="4. sz tájékoztató t."/>
      <sheetName val="Munka1"/>
    </sheetNames>
    <sheetDataSet>
      <sheetData sheetId="0">
        <row r="5">
          <cell r="A5" t="str">
            <v>2016.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tabSelected="1" workbookViewId="0" topLeftCell="A1">
      <selection activeCell="G32" sqref="G32"/>
    </sheetView>
  </sheetViews>
  <sheetFormatPr defaultColWidth="9.00390625" defaultRowHeight="12.75"/>
  <cols>
    <col min="1" max="1" width="46.375" style="263" customWidth="1"/>
    <col min="2" max="2" width="66.125" style="263" customWidth="1"/>
    <col min="3" max="16384" width="9.375" style="263" customWidth="1"/>
  </cols>
  <sheetData>
    <row r="1" ht="18.75">
      <c r="A1" s="441" t="s">
        <v>733</v>
      </c>
    </row>
    <row r="3" spans="1:2" ht="12.75">
      <c r="A3" s="442"/>
      <c r="B3" s="442"/>
    </row>
    <row r="4" spans="1:2" ht="15.75">
      <c r="A4" s="416" t="s">
        <v>730</v>
      </c>
      <c r="B4" s="443"/>
    </row>
    <row r="5" spans="1:2" s="444" customFormat="1" ht="12.75">
      <c r="A5" s="442"/>
      <c r="B5" s="442"/>
    </row>
    <row r="6" spans="1:2" ht="12.75">
      <c r="A6" s="442" t="s">
        <v>500</v>
      </c>
      <c r="B6" s="442" t="s">
        <v>501</v>
      </c>
    </row>
    <row r="7" spans="1:2" ht="12.75">
      <c r="A7" s="442" t="s">
        <v>502</v>
      </c>
      <c r="B7" s="442" t="s">
        <v>503</v>
      </c>
    </row>
    <row r="8" spans="1:2" ht="12.75">
      <c r="A8" s="442" t="s">
        <v>504</v>
      </c>
      <c r="B8" s="442" t="s">
        <v>505</v>
      </c>
    </row>
    <row r="9" spans="1:2" ht="12.75">
      <c r="A9" s="442"/>
      <c r="B9" s="442"/>
    </row>
    <row r="10" spans="1:2" ht="15.75">
      <c r="A10" s="416" t="str">
        <f>+CONCATENATE(LEFT(A4,4),". évi módosított előirányzat BEVÉTELEK")</f>
        <v>2016. évi módosított előirányzat BEVÉTELEK</v>
      </c>
      <c r="B10" s="443"/>
    </row>
    <row r="11" spans="1:2" ht="12.75">
      <c r="A11" s="442"/>
      <c r="B11" s="442"/>
    </row>
    <row r="12" spans="1:2" s="444" customFormat="1" ht="12.75">
      <c r="A12" s="442" t="s">
        <v>506</v>
      </c>
      <c r="B12" s="442" t="s">
        <v>512</v>
      </c>
    </row>
    <row r="13" spans="1:2" ht="12.75">
      <c r="A13" s="442" t="s">
        <v>507</v>
      </c>
      <c r="B13" s="442" t="s">
        <v>513</v>
      </c>
    </row>
    <row r="14" spans="1:2" ht="12.75">
      <c r="A14" s="442" t="s">
        <v>508</v>
      </c>
      <c r="B14" s="442" t="s">
        <v>514</v>
      </c>
    </row>
    <row r="15" spans="1:2" ht="12.75">
      <c r="A15" s="442"/>
      <c r="B15" s="442"/>
    </row>
    <row r="16" spans="1:2" ht="14.25">
      <c r="A16" s="445" t="str">
        <f>+CONCATENATE(LEFT(A4,4),". évi teljesítés BEVÉTELEK")</f>
        <v>2016. évi teljesítés BEVÉTELEK</v>
      </c>
      <c r="B16" s="443"/>
    </row>
    <row r="17" spans="1:2" ht="12.75">
      <c r="A17" s="442"/>
      <c r="B17" s="442"/>
    </row>
    <row r="18" spans="1:2" ht="12.75">
      <c r="A18" s="442" t="s">
        <v>509</v>
      </c>
      <c r="B18" s="442" t="s">
        <v>515</v>
      </c>
    </row>
    <row r="19" spans="1:2" ht="12.75">
      <c r="A19" s="442" t="s">
        <v>510</v>
      </c>
      <c r="B19" s="442" t="s">
        <v>516</v>
      </c>
    </row>
    <row r="20" spans="1:2" ht="12.75">
      <c r="A20" s="442" t="s">
        <v>511</v>
      </c>
      <c r="B20" s="442" t="s">
        <v>517</v>
      </c>
    </row>
    <row r="21" spans="1:2" ht="12.75">
      <c r="A21" s="442"/>
      <c r="B21" s="442"/>
    </row>
    <row r="22" spans="1:2" ht="15.75">
      <c r="A22" s="416" t="str">
        <f>+CONCATENATE(LEFT(A4,4),". évi eredeti előirányzat KIADÁSOK")</f>
        <v>2016. évi eredeti előirányzat KIADÁSOK</v>
      </c>
      <c r="B22" s="443"/>
    </row>
    <row r="23" spans="1:2" ht="12.75">
      <c r="A23" s="442"/>
      <c r="B23" s="442"/>
    </row>
    <row r="24" spans="1:2" ht="12.75">
      <c r="A24" s="442" t="s">
        <v>518</v>
      </c>
      <c r="B24" s="442" t="s">
        <v>524</v>
      </c>
    </row>
    <row r="25" spans="1:2" ht="12.75">
      <c r="A25" s="442" t="s">
        <v>497</v>
      </c>
      <c r="B25" s="442" t="s">
        <v>525</v>
      </c>
    </row>
    <row r="26" spans="1:2" ht="12.75">
      <c r="A26" s="442" t="s">
        <v>519</v>
      </c>
      <c r="B26" s="442" t="s">
        <v>526</v>
      </c>
    </row>
    <row r="27" spans="1:2" ht="12.75">
      <c r="A27" s="442"/>
      <c r="B27" s="442"/>
    </row>
    <row r="28" spans="1:2" ht="15.75">
      <c r="A28" s="416" t="str">
        <f>+CONCATENATE(LEFT(A4,4),". évi módosított előirányzat KIADÁSOK")</f>
        <v>2016. évi módosított előirányzat KIADÁSOK</v>
      </c>
      <c r="B28" s="443"/>
    </row>
    <row r="29" spans="1:2" ht="12.75">
      <c r="A29" s="442"/>
      <c r="B29" s="442"/>
    </row>
    <row r="30" spans="1:2" ht="12.75">
      <c r="A30" s="442" t="s">
        <v>520</v>
      </c>
      <c r="B30" s="442" t="s">
        <v>531</v>
      </c>
    </row>
    <row r="31" spans="1:2" ht="12.75">
      <c r="A31" s="442" t="s">
        <v>498</v>
      </c>
      <c r="B31" s="442" t="s">
        <v>528</v>
      </c>
    </row>
    <row r="32" spans="1:2" ht="12.75">
      <c r="A32" s="442" t="s">
        <v>521</v>
      </c>
      <c r="B32" s="442" t="s">
        <v>527</v>
      </c>
    </row>
    <row r="33" spans="1:2" ht="12.75">
      <c r="A33" s="442"/>
      <c r="B33" s="442"/>
    </row>
    <row r="34" spans="1:2" ht="15.75">
      <c r="A34" s="446" t="str">
        <f>+CONCATENATE(LEFT(A4,4),". évi teljesítés KIADÁSOK")</f>
        <v>2016. évi teljesítés KIADÁSOK</v>
      </c>
      <c r="B34" s="443"/>
    </row>
    <row r="35" spans="1:2" ht="12.75">
      <c r="A35" s="442"/>
      <c r="B35" s="442"/>
    </row>
    <row r="36" spans="1:2" ht="12.75">
      <c r="A36" s="442" t="s">
        <v>522</v>
      </c>
      <c r="B36" s="442" t="s">
        <v>532</v>
      </c>
    </row>
    <row r="37" spans="1:2" ht="12.75">
      <c r="A37" s="442" t="s">
        <v>499</v>
      </c>
      <c r="B37" s="442" t="s">
        <v>530</v>
      </c>
    </row>
    <row r="38" spans="1:2" ht="12.75">
      <c r="A38" s="442" t="s">
        <v>523</v>
      </c>
      <c r="B38" s="442" t="s">
        <v>529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SheetLayoutView="130" workbookViewId="0" topLeftCell="A1">
      <selection activeCell="D3" sqref="D3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7" t="s">
        <v>2</v>
      </c>
      <c r="B1" s="737"/>
      <c r="C1" s="737"/>
      <c r="D1" s="737"/>
      <c r="E1" s="737"/>
      <c r="F1" s="737"/>
      <c r="G1" s="737"/>
      <c r="H1" s="739" t="s">
        <v>810</v>
      </c>
    </row>
    <row r="2" spans="1:8" ht="23.25" customHeight="1" thickBot="1">
      <c r="A2" s="27"/>
      <c r="B2" s="10"/>
      <c r="C2" s="10"/>
      <c r="D2" s="10"/>
      <c r="E2" s="10"/>
      <c r="F2" s="611"/>
      <c r="G2" s="609" t="str">
        <f>'3.sz.mell.'!G2</f>
        <v>Forintban!</v>
      </c>
      <c r="H2" s="739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Felhasználás 2015. XII.31-ig</v>
      </c>
      <c r="E3" s="29" t="str">
        <f>+'3.sz.mell.'!E3</f>
        <v>2016. évi módosított előirányzat</v>
      </c>
      <c r="F3" s="82" t="str">
        <f>+'3.sz.mell.'!F3</f>
        <v>2016. évi teljesítés</v>
      </c>
      <c r="G3" s="81" t="str">
        <f>+'3.sz.mell.'!G3</f>
        <v>Összes teljesítés 2016. dec. 31-ig</v>
      </c>
      <c r="H3" s="739"/>
    </row>
    <row r="4" spans="1:8" s="10" customFormat="1" ht="15" customHeight="1" thickBot="1">
      <c r="A4" s="409" t="s">
        <v>407</v>
      </c>
      <c r="B4" s="410" t="s">
        <v>408</v>
      </c>
      <c r="C4" s="410" t="s">
        <v>409</v>
      </c>
      <c r="D4" s="410" t="s">
        <v>410</v>
      </c>
      <c r="E4" s="410" t="s">
        <v>411</v>
      </c>
      <c r="F4" s="49" t="s">
        <v>487</v>
      </c>
      <c r="G4" s="411" t="s">
        <v>533</v>
      </c>
      <c r="H4" s="739"/>
    </row>
    <row r="5" spans="1:8" ht="15.75" customHeight="1">
      <c r="A5" s="18"/>
      <c r="B5" s="2"/>
      <c r="C5" s="287"/>
      <c r="D5" s="2"/>
      <c r="E5" s="2"/>
      <c r="F5" s="50"/>
      <c r="G5" s="51">
        <f>+D5+F5</f>
        <v>0</v>
      </c>
      <c r="H5" s="739"/>
    </row>
    <row r="6" spans="1:8" ht="15.75" customHeight="1">
      <c r="A6" s="18"/>
      <c r="B6" s="2"/>
      <c r="C6" s="287"/>
      <c r="D6" s="2"/>
      <c r="E6" s="2"/>
      <c r="F6" s="50"/>
      <c r="G6" s="51">
        <f aca="true" t="shared" si="0" ref="G6:G23">+D6+F6</f>
        <v>0</v>
      </c>
      <c r="H6" s="739"/>
    </row>
    <row r="7" spans="1:8" ht="15.75" customHeight="1">
      <c r="A7" s="18"/>
      <c r="B7" s="2"/>
      <c r="C7" s="287"/>
      <c r="D7" s="2"/>
      <c r="E7" s="2"/>
      <c r="F7" s="50"/>
      <c r="G7" s="51">
        <f t="shared" si="0"/>
        <v>0</v>
      </c>
      <c r="H7" s="739"/>
    </row>
    <row r="8" spans="1:8" ht="15.75" customHeight="1">
      <c r="A8" s="18"/>
      <c r="B8" s="2"/>
      <c r="C8" s="287"/>
      <c r="D8" s="2"/>
      <c r="E8" s="2"/>
      <c r="F8" s="50"/>
      <c r="G8" s="51">
        <f t="shared" si="0"/>
        <v>0</v>
      </c>
      <c r="H8" s="739"/>
    </row>
    <row r="9" spans="1:8" ht="15.75" customHeight="1">
      <c r="A9" s="18"/>
      <c r="B9" s="2"/>
      <c r="C9" s="287"/>
      <c r="D9" s="2"/>
      <c r="E9" s="2"/>
      <c r="F9" s="50"/>
      <c r="G9" s="51">
        <f t="shared" si="0"/>
        <v>0</v>
      </c>
      <c r="H9" s="739"/>
    </row>
    <row r="10" spans="1:8" ht="15.75" customHeight="1">
      <c r="A10" s="18"/>
      <c r="B10" s="2"/>
      <c r="C10" s="287"/>
      <c r="D10" s="2"/>
      <c r="E10" s="2"/>
      <c r="F10" s="50"/>
      <c r="G10" s="51">
        <f t="shared" si="0"/>
        <v>0</v>
      </c>
      <c r="H10" s="739"/>
    </row>
    <row r="11" spans="1:8" ht="15.75" customHeight="1">
      <c r="A11" s="18"/>
      <c r="B11" s="2"/>
      <c r="C11" s="287"/>
      <c r="D11" s="2"/>
      <c r="E11" s="2"/>
      <c r="F11" s="50"/>
      <c r="G11" s="51">
        <f t="shared" si="0"/>
        <v>0</v>
      </c>
      <c r="H11" s="739"/>
    </row>
    <row r="12" spans="1:8" ht="15.75" customHeight="1">
      <c r="A12" s="18"/>
      <c r="B12" s="2"/>
      <c r="C12" s="287"/>
      <c r="D12" s="2"/>
      <c r="E12" s="2"/>
      <c r="F12" s="50"/>
      <c r="G12" s="51">
        <f t="shared" si="0"/>
        <v>0</v>
      </c>
      <c r="H12" s="739"/>
    </row>
    <row r="13" spans="1:8" ht="15.75" customHeight="1">
      <c r="A13" s="18"/>
      <c r="B13" s="2"/>
      <c r="C13" s="287"/>
      <c r="D13" s="2"/>
      <c r="E13" s="2"/>
      <c r="F13" s="50"/>
      <c r="G13" s="51">
        <f t="shared" si="0"/>
        <v>0</v>
      </c>
      <c r="H13" s="739"/>
    </row>
    <row r="14" spans="1:8" ht="15.75" customHeight="1">
      <c r="A14" s="18"/>
      <c r="B14" s="2"/>
      <c r="C14" s="287"/>
      <c r="D14" s="2"/>
      <c r="E14" s="2"/>
      <c r="F14" s="50"/>
      <c r="G14" s="51">
        <f t="shared" si="0"/>
        <v>0</v>
      </c>
      <c r="H14" s="739"/>
    </row>
    <row r="15" spans="1:8" ht="15.75" customHeight="1">
      <c r="A15" s="18"/>
      <c r="B15" s="2"/>
      <c r="C15" s="287"/>
      <c r="D15" s="2"/>
      <c r="E15" s="2"/>
      <c r="F15" s="50"/>
      <c r="G15" s="51">
        <f t="shared" si="0"/>
        <v>0</v>
      </c>
      <c r="H15" s="739"/>
    </row>
    <row r="16" spans="1:8" ht="15.75" customHeight="1">
      <c r="A16" s="18"/>
      <c r="B16" s="2"/>
      <c r="C16" s="287"/>
      <c r="D16" s="2"/>
      <c r="E16" s="2"/>
      <c r="F16" s="50"/>
      <c r="G16" s="51">
        <f t="shared" si="0"/>
        <v>0</v>
      </c>
      <c r="H16" s="739"/>
    </row>
    <row r="17" spans="1:8" ht="15.75" customHeight="1">
      <c r="A17" s="18"/>
      <c r="B17" s="2"/>
      <c r="C17" s="287"/>
      <c r="D17" s="2"/>
      <c r="E17" s="2"/>
      <c r="F17" s="50"/>
      <c r="G17" s="51">
        <f t="shared" si="0"/>
        <v>0</v>
      </c>
      <c r="H17" s="739"/>
    </row>
    <row r="18" spans="1:8" ht="15.75" customHeight="1">
      <c r="A18" s="18"/>
      <c r="B18" s="2"/>
      <c r="C18" s="287"/>
      <c r="D18" s="2"/>
      <c r="E18" s="2"/>
      <c r="F18" s="50"/>
      <c r="G18" s="51">
        <f t="shared" si="0"/>
        <v>0</v>
      </c>
      <c r="H18" s="739"/>
    </row>
    <row r="19" spans="1:8" ht="15.75" customHeight="1">
      <c r="A19" s="18"/>
      <c r="B19" s="2"/>
      <c r="C19" s="287"/>
      <c r="D19" s="2"/>
      <c r="E19" s="2"/>
      <c r="F19" s="50"/>
      <c r="G19" s="51">
        <f t="shared" si="0"/>
        <v>0</v>
      </c>
      <c r="H19" s="739"/>
    </row>
    <row r="20" spans="1:8" ht="15.75" customHeight="1">
      <c r="A20" s="18"/>
      <c r="B20" s="2"/>
      <c r="C20" s="287"/>
      <c r="D20" s="2"/>
      <c r="E20" s="2"/>
      <c r="F20" s="50"/>
      <c r="G20" s="51">
        <f t="shared" si="0"/>
        <v>0</v>
      </c>
      <c r="H20" s="739"/>
    </row>
    <row r="21" spans="1:8" ht="15.75" customHeight="1">
      <c r="A21" s="18"/>
      <c r="B21" s="2"/>
      <c r="C21" s="287"/>
      <c r="D21" s="2"/>
      <c r="E21" s="2"/>
      <c r="F21" s="50"/>
      <c r="G21" s="51">
        <f t="shared" si="0"/>
        <v>0</v>
      </c>
      <c r="H21" s="739"/>
    </row>
    <row r="22" spans="1:8" ht="15.75" customHeight="1">
      <c r="A22" s="18"/>
      <c r="B22" s="2"/>
      <c r="C22" s="287"/>
      <c r="D22" s="2"/>
      <c r="E22" s="2"/>
      <c r="F22" s="50"/>
      <c r="G22" s="51">
        <f t="shared" si="0"/>
        <v>0</v>
      </c>
      <c r="H22" s="739"/>
    </row>
    <row r="23" spans="1:8" ht="15.75" customHeight="1" thickBot="1">
      <c r="A23" s="19"/>
      <c r="B23" s="3"/>
      <c r="C23" s="288"/>
      <c r="D23" s="3"/>
      <c r="E23" s="3"/>
      <c r="F23" s="52"/>
      <c r="G23" s="51">
        <f t="shared" si="0"/>
        <v>0</v>
      </c>
      <c r="H23" s="739"/>
    </row>
    <row r="24" spans="1:8" s="17" customFormat="1" ht="18" customHeight="1" thickBot="1">
      <c r="A24" s="30" t="s">
        <v>52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39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zoomScale="130" zoomScaleNormal="130" zoomScaleSheetLayoutView="100" workbookViewId="0" topLeftCell="A2">
      <selection activeCell="N2" sqref="N2:N34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3" ht="35.25" customHeight="1">
      <c r="A1" s="740" t="s">
        <v>757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</row>
    <row r="2" spans="1:14" ht="15.75" customHeight="1">
      <c r="A2" s="742" t="s">
        <v>0</v>
      </c>
      <c r="B2" s="742"/>
      <c r="C2" s="742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52" t="s">
        <v>809</v>
      </c>
    </row>
    <row r="3" spans="1:14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612"/>
      <c r="M3" s="610" t="str">
        <f>'4.sz.mell.'!G2</f>
        <v>Forintban!</v>
      </c>
      <c r="N3" s="752"/>
    </row>
    <row r="4" spans="1:14" ht="13.5" thickBot="1">
      <c r="A4" s="747" t="s">
        <v>90</v>
      </c>
      <c r="B4" s="750" t="s">
        <v>178</v>
      </c>
      <c r="C4" s="750"/>
      <c r="D4" s="750"/>
      <c r="E4" s="750"/>
      <c r="F4" s="750"/>
      <c r="G4" s="750"/>
      <c r="H4" s="750"/>
      <c r="I4" s="750"/>
      <c r="J4" s="757" t="s">
        <v>180</v>
      </c>
      <c r="K4" s="757"/>
      <c r="L4" s="757"/>
      <c r="M4" s="757"/>
      <c r="N4" s="752"/>
    </row>
    <row r="5" spans="1:14" ht="15" customHeight="1" thickBot="1">
      <c r="A5" s="748"/>
      <c r="B5" s="751" t="s">
        <v>181</v>
      </c>
      <c r="C5" s="746" t="s">
        <v>182</v>
      </c>
      <c r="D5" s="761" t="s">
        <v>176</v>
      </c>
      <c r="E5" s="761"/>
      <c r="F5" s="761"/>
      <c r="G5" s="761"/>
      <c r="H5" s="761"/>
      <c r="I5" s="761"/>
      <c r="J5" s="758"/>
      <c r="K5" s="758"/>
      <c r="L5" s="758"/>
      <c r="M5" s="758"/>
      <c r="N5" s="752"/>
    </row>
    <row r="6" spans="1:14" ht="21.75" thickBot="1">
      <c r="A6" s="748"/>
      <c r="B6" s="751"/>
      <c r="C6" s="746"/>
      <c r="D6" s="54" t="s">
        <v>181</v>
      </c>
      <c r="E6" s="54" t="s">
        <v>182</v>
      </c>
      <c r="F6" s="54" t="s">
        <v>181</v>
      </c>
      <c r="G6" s="54" t="s">
        <v>182</v>
      </c>
      <c r="H6" s="54" t="s">
        <v>181</v>
      </c>
      <c r="I6" s="54" t="s">
        <v>182</v>
      </c>
      <c r="J6" s="758"/>
      <c r="K6" s="758"/>
      <c r="L6" s="758"/>
      <c r="M6" s="758"/>
      <c r="N6" s="752"/>
    </row>
    <row r="7" spans="1:14" ht="32.25" thickBot="1">
      <c r="A7" s="749"/>
      <c r="B7" s="746" t="s">
        <v>177</v>
      </c>
      <c r="C7" s="746"/>
      <c r="D7" s="746" t="str">
        <f>+CONCATENATE(LEFT(ÖSSZEFÜGGÉSEK!A4,4),". előtt")</f>
        <v>2016. előtt</v>
      </c>
      <c r="E7" s="746"/>
      <c r="F7" s="746" t="str">
        <f>+CONCATENATE(LEFT(ÖSSZEFÜGGÉSEK!A4,4),". évi")</f>
        <v>2016. évi</v>
      </c>
      <c r="G7" s="746"/>
      <c r="H7" s="751" t="str">
        <f>+CONCATENATE(LEFT(ÖSSZEFÜGGÉSEK!A4,4),". után")</f>
        <v>2016. után</v>
      </c>
      <c r="I7" s="751"/>
      <c r="J7" s="53" t="str">
        <f>+D7</f>
        <v>2016. előtt</v>
      </c>
      <c r="K7" s="54" t="str">
        <f>+F7</f>
        <v>2016. évi</v>
      </c>
      <c r="L7" s="53" t="s">
        <v>39</v>
      </c>
      <c r="M7" s="54" t="str">
        <f>+CONCATENATE("Teljesítés %-a ",LEFT(ÖSSZEFÜGGÉSEK!A4,4),". XII. 31-ig")</f>
        <v>Teljesítés %-a 2016. XII. 31-ig</v>
      </c>
      <c r="N7" s="752"/>
    </row>
    <row r="8" spans="1:14" ht="13.5" thickBot="1">
      <c r="A8" s="55" t="s">
        <v>407</v>
      </c>
      <c r="B8" s="53" t="s">
        <v>408</v>
      </c>
      <c r="C8" s="53" t="s">
        <v>409</v>
      </c>
      <c r="D8" s="56" t="s">
        <v>410</v>
      </c>
      <c r="E8" s="54" t="s">
        <v>411</v>
      </c>
      <c r="F8" s="54" t="s">
        <v>487</v>
      </c>
      <c r="G8" s="54" t="s">
        <v>488</v>
      </c>
      <c r="H8" s="53" t="s">
        <v>489</v>
      </c>
      <c r="I8" s="56" t="s">
        <v>490</v>
      </c>
      <c r="J8" s="56" t="s">
        <v>534</v>
      </c>
      <c r="K8" s="56" t="s">
        <v>535</v>
      </c>
      <c r="L8" s="56" t="s">
        <v>536</v>
      </c>
      <c r="M8" s="57" t="s">
        <v>537</v>
      </c>
      <c r="N8" s="752"/>
    </row>
    <row r="9" spans="1:14" ht="12.75">
      <c r="A9" s="58" t="s">
        <v>91</v>
      </c>
      <c r="B9" s="616"/>
      <c r="C9" s="617"/>
      <c r="D9" s="617"/>
      <c r="E9" s="618"/>
      <c r="F9" s="617"/>
      <c r="G9" s="617"/>
      <c r="H9" s="617"/>
      <c r="I9" s="617"/>
      <c r="J9" s="617"/>
      <c r="K9" s="617"/>
      <c r="L9" s="619">
        <f aca="true" t="shared" si="0" ref="L9:L15">+J9+K9</f>
        <v>0</v>
      </c>
      <c r="M9" s="620">
        <f>IF((C9&lt;&gt;0),ROUND((L9/C9)*100,1),"")</f>
      </c>
      <c r="N9" s="752"/>
    </row>
    <row r="10" spans="1:14" ht="12.75">
      <c r="A10" s="59" t="s">
        <v>103</v>
      </c>
      <c r="B10" s="621"/>
      <c r="C10" s="622"/>
      <c r="D10" s="622"/>
      <c r="E10" s="622"/>
      <c r="F10" s="622"/>
      <c r="G10" s="622"/>
      <c r="H10" s="622"/>
      <c r="I10" s="622"/>
      <c r="J10" s="622"/>
      <c r="K10" s="622"/>
      <c r="L10" s="623">
        <f t="shared" si="0"/>
        <v>0</v>
      </c>
      <c r="M10" s="624">
        <f aca="true" t="shared" si="1" ref="M10:M15">IF((C10&lt;&gt;0),ROUND((L10/C10)*100,1),"")</f>
      </c>
      <c r="N10" s="752"/>
    </row>
    <row r="11" spans="1:14" ht="12.75">
      <c r="A11" s="60" t="s">
        <v>92</v>
      </c>
      <c r="B11" s="625"/>
      <c r="C11" s="626"/>
      <c r="D11" s="626"/>
      <c r="E11" s="626"/>
      <c r="F11" s="626"/>
      <c r="G11" s="626"/>
      <c r="H11" s="626"/>
      <c r="I11" s="626"/>
      <c r="J11" s="626"/>
      <c r="K11" s="626"/>
      <c r="L11" s="623">
        <f t="shared" si="0"/>
        <v>0</v>
      </c>
      <c r="M11" s="624">
        <f t="shared" si="1"/>
      </c>
      <c r="N11" s="752"/>
    </row>
    <row r="12" spans="1:14" ht="12.75">
      <c r="A12" s="60" t="s">
        <v>104</v>
      </c>
      <c r="B12" s="625"/>
      <c r="C12" s="626"/>
      <c r="D12" s="626"/>
      <c r="E12" s="626"/>
      <c r="F12" s="626"/>
      <c r="G12" s="626"/>
      <c r="H12" s="626"/>
      <c r="I12" s="626"/>
      <c r="J12" s="626"/>
      <c r="K12" s="626"/>
      <c r="L12" s="623">
        <f t="shared" si="0"/>
        <v>0</v>
      </c>
      <c r="M12" s="624">
        <f t="shared" si="1"/>
      </c>
      <c r="N12" s="752"/>
    </row>
    <row r="13" spans="1:14" ht="12.75">
      <c r="A13" s="60" t="s">
        <v>93</v>
      </c>
      <c r="B13" s="625"/>
      <c r="C13" s="626"/>
      <c r="D13" s="626"/>
      <c r="E13" s="626"/>
      <c r="F13" s="626"/>
      <c r="G13" s="626"/>
      <c r="H13" s="626"/>
      <c r="I13" s="626"/>
      <c r="J13" s="626"/>
      <c r="K13" s="626"/>
      <c r="L13" s="623">
        <f t="shared" si="0"/>
        <v>0</v>
      </c>
      <c r="M13" s="624">
        <f t="shared" si="1"/>
      </c>
      <c r="N13" s="752"/>
    </row>
    <row r="14" spans="1:14" ht="12.75">
      <c r="A14" s="60" t="s">
        <v>94</v>
      </c>
      <c r="B14" s="625"/>
      <c r="C14" s="626"/>
      <c r="D14" s="626"/>
      <c r="E14" s="626"/>
      <c r="F14" s="626"/>
      <c r="G14" s="626"/>
      <c r="H14" s="626"/>
      <c r="I14" s="626"/>
      <c r="J14" s="626"/>
      <c r="K14" s="626"/>
      <c r="L14" s="623">
        <f t="shared" si="0"/>
        <v>0</v>
      </c>
      <c r="M14" s="624">
        <f t="shared" si="1"/>
      </c>
      <c r="N14" s="752"/>
    </row>
    <row r="15" spans="1:14" ht="15" customHeight="1" thickBot="1">
      <c r="A15" s="61"/>
      <c r="B15" s="627"/>
      <c r="C15" s="628"/>
      <c r="D15" s="628"/>
      <c r="E15" s="628"/>
      <c r="F15" s="628"/>
      <c r="G15" s="628"/>
      <c r="H15" s="628"/>
      <c r="I15" s="628"/>
      <c r="J15" s="628"/>
      <c r="K15" s="628"/>
      <c r="L15" s="623">
        <f t="shared" si="0"/>
        <v>0</v>
      </c>
      <c r="M15" s="629">
        <f t="shared" si="1"/>
      </c>
      <c r="N15" s="752"/>
    </row>
    <row r="16" spans="1:14" ht="13.5" thickBot="1">
      <c r="A16" s="62" t="s">
        <v>96</v>
      </c>
      <c r="B16" s="630">
        <f>B9+SUM(B11:B15)</f>
        <v>0</v>
      </c>
      <c r="C16" s="630">
        <f aca="true" t="shared" si="2" ref="C16:L16">C9+SUM(C11:C15)</f>
        <v>0</v>
      </c>
      <c r="D16" s="630">
        <f t="shared" si="2"/>
        <v>0</v>
      </c>
      <c r="E16" s="630">
        <f t="shared" si="2"/>
        <v>0</v>
      </c>
      <c r="F16" s="630">
        <f t="shared" si="2"/>
        <v>0</v>
      </c>
      <c r="G16" s="630">
        <f t="shared" si="2"/>
        <v>0</v>
      </c>
      <c r="H16" s="630">
        <f t="shared" si="2"/>
        <v>0</v>
      </c>
      <c r="I16" s="630">
        <f t="shared" si="2"/>
        <v>0</v>
      </c>
      <c r="J16" s="630">
        <f t="shared" si="2"/>
        <v>0</v>
      </c>
      <c r="K16" s="630">
        <f t="shared" si="2"/>
        <v>0</v>
      </c>
      <c r="L16" s="630">
        <f t="shared" si="2"/>
        <v>0</v>
      </c>
      <c r="M16" s="631">
        <f>IF((C16&lt;&gt;0),ROUND((L16/C16)*100,1),"")</f>
      </c>
      <c r="N16" s="752"/>
    </row>
    <row r="17" spans="1:14" ht="12.75">
      <c r="A17" s="63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752"/>
    </row>
    <row r="18" spans="1:14" ht="13.5" thickBot="1">
      <c r="A18" s="66" t="s">
        <v>95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52"/>
    </row>
    <row r="19" spans="1:14" ht="12.75">
      <c r="A19" s="69" t="s">
        <v>99</v>
      </c>
      <c r="B19" s="616"/>
      <c r="C19" s="617"/>
      <c r="D19" s="617"/>
      <c r="E19" s="618"/>
      <c r="F19" s="617"/>
      <c r="G19" s="617"/>
      <c r="H19" s="617"/>
      <c r="I19" s="617"/>
      <c r="J19" s="617"/>
      <c r="K19" s="617"/>
      <c r="L19" s="632">
        <f aca="true" t="shared" si="3" ref="L19:L24">+J19+K19</f>
        <v>0</v>
      </c>
      <c r="M19" s="620">
        <f aca="true" t="shared" si="4" ref="M19:M25">IF((C19&lt;&gt;0),ROUND((L19/C19)*100,1),"")</f>
      </c>
      <c r="N19" s="752"/>
    </row>
    <row r="20" spans="1:14" ht="12.75">
      <c r="A20" s="70" t="s">
        <v>100</v>
      </c>
      <c r="B20" s="621"/>
      <c r="C20" s="626"/>
      <c r="D20" s="626"/>
      <c r="E20" s="626"/>
      <c r="F20" s="626"/>
      <c r="G20" s="626"/>
      <c r="H20" s="626"/>
      <c r="I20" s="626"/>
      <c r="J20" s="626"/>
      <c r="K20" s="626"/>
      <c r="L20" s="633">
        <f t="shared" si="3"/>
        <v>0</v>
      </c>
      <c r="M20" s="624">
        <f t="shared" si="4"/>
      </c>
      <c r="N20" s="752"/>
    </row>
    <row r="21" spans="1:14" ht="12.75">
      <c r="A21" s="70" t="s">
        <v>101</v>
      </c>
      <c r="B21" s="625"/>
      <c r="C21" s="626"/>
      <c r="D21" s="626"/>
      <c r="E21" s="626"/>
      <c r="F21" s="626"/>
      <c r="G21" s="626"/>
      <c r="H21" s="626"/>
      <c r="I21" s="626"/>
      <c r="J21" s="626"/>
      <c r="K21" s="626"/>
      <c r="L21" s="633">
        <f t="shared" si="3"/>
        <v>0</v>
      </c>
      <c r="M21" s="624">
        <f t="shared" si="4"/>
      </c>
      <c r="N21" s="752"/>
    </row>
    <row r="22" spans="1:14" ht="12.75">
      <c r="A22" s="70" t="s">
        <v>102</v>
      </c>
      <c r="B22" s="625"/>
      <c r="C22" s="626"/>
      <c r="D22" s="626"/>
      <c r="E22" s="626"/>
      <c r="F22" s="626"/>
      <c r="G22" s="626"/>
      <c r="H22" s="626"/>
      <c r="I22" s="626"/>
      <c r="J22" s="626"/>
      <c r="K22" s="626"/>
      <c r="L22" s="633">
        <f t="shared" si="3"/>
        <v>0</v>
      </c>
      <c r="M22" s="624">
        <f t="shared" si="4"/>
      </c>
      <c r="N22" s="752"/>
    </row>
    <row r="23" spans="1:14" ht="12.75">
      <c r="A23" s="71"/>
      <c r="B23" s="625"/>
      <c r="C23" s="626"/>
      <c r="D23" s="626"/>
      <c r="E23" s="626"/>
      <c r="F23" s="626"/>
      <c r="G23" s="626"/>
      <c r="H23" s="626"/>
      <c r="I23" s="626"/>
      <c r="J23" s="626"/>
      <c r="K23" s="626"/>
      <c r="L23" s="633">
        <f t="shared" si="3"/>
        <v>0</v>
      </c>
      <c r="M23" s="624">
        <f t="shared" si="4"/>
      </c>
      <c r="N23" s="752"/>
    </row>
    <row r="24" spans="1:14" ht="13.5" thickBot="1">
      <c r="A24" s="72"/>
      <c r="B24" s="627"/>
      <c r="C24" s="628"/>
      <c r="D24" s="628"/>
      <c r="E24" s="628"/>
      <c r="F24" s="628"/>
      <c r="G24" s="628"/>
      <c r="H24" s="628"/>
      <c r="I24" s="628"/>
      <c r="J24" s="628"/>
      <c r="K24" s="628"/>
      <c r="L24" s="633">
        <f t="shared" si="3"/>
        <v>0</v>
      </c>
      <c r="M24" s="629">
        <f t="shared" si="4"/>
      </c>
      <c r="N24" s="752"/>
    </row>
    <row r="25" spans="1:14" ht="13.5" thickBot="1">
      <c r="A25" s="73" t="s">
        <v>80</v>
      </c>
      <c r="B25" s="630">
        <f aca="true" t="shared" si="5" ref="B25:L25">SUM(B19:B24)</f>
        <v>0</v>
      </c>
      <c r="C25" s="630">
        <f t="shared" si="5"/>
        <v>0</v>
      </c>
      <c r="D25" s="630">
        <f t="shared" si="5"/>
        <v>0</v>
      </c>
      <c r="E25" s="630">
        <f t="shared" si="5"/>
        <v>0</v>
      </c>
      <c r="F25" s="630">
        <f t="shared" si="5"/>
        <v>0</v>
      </c>
      <c r="G25" s="630">
        <f t="shared" si="5"/>
        <v>0</v>
      </c>
      <c r="H25" s="630">
        <f t="shared" si="5"/>
        <v>0</v>
      </c>
      <c r="I25" s="630">
        <f t="shared" si="5"/>
        <v>0</v>
      </c>
      <c r="J25" s="630">
        <f t="shared" si="5"/>
        <v>0</v>
      </c>
      <c r="K25" s="630">
        <f t="shared" si="5"/>
        <v>0</v>
      </c>
      <c r="L25" s="630">
        <f t="shared" si="5"/>
        <v>0</v>
      </c>
      <c r="M25" s="631">
        <f t="shared" si="4"/>
      </c>
      <c r="N25" s="752"/>
    </row>
    <row r="26" spans="1:14" ht="12.75">
      <c r="A26" s="745" t="s">
        <v>175</v>
      </c>
      <c r="B26" s="745"/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52"/>
    </row>
    <row r="27" spans="1:14" ht="5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2"/>
    </row>
    <row r="28" spans="1:14" ht="15.75">
      <c r="A28" s="744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52"/>
    </row>
    <row r="29" spans="1:14" ht="12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762" t="str">
        <f>M3</f>
        <v>Forintban!</v>
      </c>
      <c r="M29" s="762"/>
      <c r="N29" s="752"/>
    </row>
    <row r="30" spans="1:14" ht="21.75" thickBot="1">
      <c r="A30" s="759" t="s">
        <v>97</v>
      </c>
      <c r="B30" s="760"/>
      <c r="C30" s="760"/>
      <c r="D30" s="760"/>
      <c r="E30" s="760"/>
      <c r="F30" s="760"/>
      <c r="G30" s="760"/>
      <c r="H30" s="760"/>
      <c r="I30" s="760"/>
      <c r="J30" s="760"/>
      <c r="K30" s="75" t="s">
        <v>659</v>
      </c>
      <c r="L30" s="75" t="s">
        <v>658</v>
      </c>
      <c r="M30" s="75" t="s">
        <v>180</v>
      </c>
      <c r="N30" s="752"/>
    </row>
    <row r="31" spans="1:14" ht="12.75">
      <c r="A31" s="753"/>
      <c r="B31" s="754"/>
      <c r="C31" s="754"/>
      <c r="D31" s="754"/>
      <c r="E31" s="754"/>
      <c r="F31" s="754"/>
      <c r="G31" s="754"/>
      <c r="H31" s="754"/>
      <c r="I31" s="754"/>
      <c r="J31" s="754"/>
      <c r="K31" s="618"/>
      <c r="L31" s="634"/>
      <c r="M31" s="634"/>
      <c r="N31" s="752"/>
    </row>
    <row r="32" spans="1:14" ht="13.5" thickBot="1">
      <c r="A32" s="755"/>
      <c r="B32" s="756"/>
      <c r="C32" s="756"/>
      <c r="D32" s="756"/>
      <c r="E32" s="756"/>
      <c r="F32" s="756"/>
      <c r="G32" s="756"/>
      <c r="H32" s="756"/>
      <c r="I32" s="756"/>
      <c r="J32" s="756"/>
      <c r="K32" s="635"/>
      <c r="L32" s="628"/>
      <c r="M32" s="628"/>
      <c r="N32" s="752"/>
    </row>
    <row r="33" spans="1:14" ht="13.5" thickBot="1">
      <c r="A33" s="763" t="s">
        <v>40</v>
      </c>
      <c r="B33" s="764"/>
      <c r="C33" s="764"/>
      <c r="D33" s="764"/>
      <c r="E33" s="764"/>
      <c r="F33" s="764"/>
      <c r="G33" s="764"/>
      <c r="H33" s="764"/>
      <c r="I33" s="764"/>
      <c r="J33" s="764"/>
      <c r="K33" s="636">
        <f>SUM(K31:K32)</f>
        <v>0</v>
      </c>
      <c r="L33" s="636">
        <f>SUM(L31:L32)</f>
        <v>0</v>
      </c>
      <c r="M33" s="636">
        <f>SUM(M31:M32)</f>
        <v>0</v>
      </c>
      <c r="N33" s="752"/>
    </row>
    <row r="34" ht="12.75">
      <c r="N34" s="752"/>
    </row>
    <row r="49" ht="12.75">
      <c r="A49" s="9"/>
    </row>
  </sheetData>
  <sheetProtection/>
  <mergeCells count="21">
    <mergeCell ref="B5:B6"/>
    <mergeCell ref="H7:I7"/>
    <mergeCell ref="N2:N34"/>
    <mergeCell ref="A31:J31"/>
    <mergeCell ref="A32:J32"/>
    <mergeCell ref="J4:M6"/>
    <mergeCell ref="A30:J30"/>
    <mergeCell ref="D5:I5"/>
    <mergeCell ref="L29:M29"/>
    <mergeCell ref="C5:C6"/>
    <mergeCell ref="A33:J33"/>
    <mergeCell ref="A1:M1"/>
    <mergeCell ref="A2:C2"/>
    <mergeCell ref="D2:M2"/>
    <mergeCell ref="A28:M28"/>
    <mergeCell ref="A26:M26"/>
    <mergeCell ref="B7:C7"/>
    <mergeCell ref="A4:A7"/>
    <mergeCell ref="F7:G7"/>
    <mergeCell ref="B4:I4"/>
    <mergeCell ref="D7:E7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="110" zoomScaleNormal="110" zoomScaleSheetLayoutView="100" workbookViewId="0" topLeftCell="A1">
      <selection activeCell="E1" sqref="E1"/>
    </sheetView>
  </sheetViews>
  <sheetFormatPr defaultColWidth="9.00390625" defaultRowHeight="12.75"/>
  <cols>
    <col min="1" max="1" width="14.875" style="481" customWidth="1"/>
    <col min="2" max="2" width="65.375" style="482" customWidth="1"/>
    <col min="3" max="5" width="17.00390625" style="483" customWidth="1"/>
    <col min="6" max="16384" width="9.375" style="32" customWidth="1"/>
  </cols>
  <sheetData>
    <row r="1" spans="1:5" s="457" customFormat="1" ht="16.5" customHeight="1" thickBot="1">
      <c r="A1" s="456"/>
      <c r="B1" s="458"/>
      <c r="C1" s="503"/>
      <c r="D1" s="468"/>
      <c r="E1" s="662" t="s">
        <v>808</v>
      </c>
    </row>
    <row r="2" spans="1:5" s="504" customFormat="1" ht="15.75" customHeight="1">
      <c r="A2" s="484" t="s">
        <v>50</v>
      </c>
      <c r="B2" s="768" t="s">
        <v>151</v>
      </c>
      <c r="C2" s="769"/>
      <c r="D2" s="770"/>
      <c r="E2" s="477" t="s">
        <v>41</v>
      </c>
    </row>
    <row r="3" spans="1:5" s="504" customFormat="1" ht="24.75" thickBot="1">
      <c r="A3" s="502" t="s">
        <v>539</v>
      </c>
      <c r="B3" s="771" t="s">
        <v>538</v>
      </c>
      <c r="C3" s="772"/>
      <c r="D3" s="773"/>
      <c r="E3" s="452" t="s">
        <v>41</v>
      </c>
    </row>
    <row r="4" spans="1:5" s="505" customFormat="1" ht="15.75" customHeight="1" thickBot="1">
      <c r="A4" s="459"/>
      <c r="B4" s="459"/>
      <c r="C4" s="460"/>
      <c r="D4" s="460"/>
      <c r="E4" s="460" t="str">
        <f>'5. sz. mell. '!M3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506" customFormat="1" ht="12" customHeight="1" thickBot="1">
      <c r="A8" s="324" t="s">
        <v>7</v>
      </c>
      <c r="B8" s="320" t="s">
        <v>302</v>
      </c>
      <c r="C8" s="351">
        <f>SUM(C9:C14)</f>
        <v>176156000</v>
      </c>
      <c r="D8" s="351">
        <f>SUM(D9:D14)</f>
        <v>156066151</v>
      </c>
      <c r="E8" s="334">
        <f>SUM(E9:E14)</f>
        <v>156066151</v>
      </c>
    </row>
    <row r="9" spans="1:5" s="480" customFormat="1" ht="12" customHeight="1">
      <c r="A9" s="490" t="s">
        <v>69</v>
      </c>
      <c r="B9" s="362" t="s">
        <v>303</v>
      </c>
      <c r="C9" s="353">
        <v>58776000</v>
      </c>
      <c r="D9" s="353">
        <v>61122339</v>
      </c>
      <c r="E9" s="336">
        <v>61122339</v>
      </c>
    </row>
    <row r="10" spans="1:5" s="507" customFormat="1" ht="12" customHeight="1">
      <c r="A10" s="491" t="s">
        <v>70</v>
      </c>
      <c r="B10" s="363" t="s">
        <v>304</v>
      </c>
      <c r="C10" s="352">
        <v>32477000</v>
      </c>
      <c r="D10" s="352">
        <v>30928967</v>
      </c>
      <c r="E10" s="335">
        <v>30928967</v>
      </c>
    </row>
    <row r="11" spans="1:5" s="507" customFormat="1" ht="12" customHeight="1">
      <c r="A11" s="491" t="s">
        <v>71</v>
      </c>
      <c r="B11" s="363" t="s">
        <v>305</v>
      </c>
      <c r="C11" s="352">
        <v>53716000</v>
      </c>
      <c r="D11" s="352">
        <v>54715744</v>
      </c>
      <c r="E11" s="335">
        <v>54715744</v>
      </c>
    </row>
    <row r="12" spans="1:5" s="507" customFormat="1" ht="12" customHeight="1">
      <c r="A12" s="491" t="s">
        <v>72</v>
      </c>
      <c r="B12" s="363" t="s">
        <v>306</v>
      </c>
      <c r="C12" s="352">
        <v>1987000</v>
      </c>
      <c r="D12" s="352">
        <v>1987020</v>
      </c>
      <c r="E12" s="335">
        <v>1987020</v>
      </c>
    </row>
    <row r="13" spans="1:5" s="507" customFormat="1" ht="12" customHeight="1">
      <c r="A13" s="491" t="s">
        <v>105</v>
      </c>
      <c r="B13" s="342" t="s">
        <v>734</v>
      </c>
      <c r="C13" s="352">
        <v>29200000</v>
      </c>
      <c r="D13" s="352">
        <v>6183393</v>
      </c>
      <c r="E13" s="335">
        <v>6183393</v>
      </c>
    </row>
    <row r="14" spans="1:5" s="480" customFormat="1" ht="12" customHeight="1" thickBot="1">
      <c r="A14" s="492" t="s">
        <v>73</v>
      </c>
      <c r="B14" s="343" t="s">
        <v>735</v>
      </c>
      <c r="C14" s="354"/>
      <c r="D14" s="354">
        <v>1128688</v>
      </c>
      <c r="E14" s="337">
        <v>1128688</v>
      </c>
    </row>
    <row r="15" spans="1:5" s="480" customFormat="1" ht="12" customHeight="1" thickBot="1">
      <c r="A15" s="324" t="s">
        <v>8</v>
      </c>
      <c r="B15" s="341" t="s">
        <v>307</v>
      </c>
      <c r="C15" s="351">
        <f>SUM(C16:C20)</f>
        <v>111255000</v>
      </c>
      <c r="D15" s="351">
        <f>SUM(D16:D20)</f>
        <v>172364685</v>
      </c>
      <c r="E15" s="334">
        <f>SUM(E16:E20)</f>
        <v>148473341</v>
      </c>
    </row>
    <row r="16" spans="1:5" s="480" customFormat="1" ht="12" customHeight="1">
      <c r="A16" s="490" t="s">
        <v>75</v>
      </c>
      <c r="B16" s="362" t="s">
        <v>308</v>
      </c>
      <c r="C16" s="353"/>
      <c r="D16" s="353" t="s">
        <v>741</v>
      </c>
      <c r="E16" s="336"/>
    </row>
    <row r="17" spans="1:5" s="480" customFormat="1" ht="12" customHeight="1">
      <c r="A17" s="491" t="s">
        <v>76</v>
      </c>
      <c r="B17" s="363" t="s">
        <v>309</v>
      </c>
      <c r="C17" s="352"/>
      <c r="D17" s="352"/>
      <c r="E17" s="335"/>
    </row>
    <row r="18" spans="1:5" s="480" customFormat="1" ht="12" customHeight="1">
      <c r="A18" s="491" t="s">
        <v>77</v>
      </c>
      <c r="B18" s="363" t="s">
        <v>310</v>
      </c>
      <c r="C18" s="352"/>
      <c r="D18" s="352"/>
      <c r="E18" s="335"/>
    </row>
    <row r="19" spans="1:5" s="480" customFormat="1" ht="12" customHeight="1">
      <c r="A19" s="491" t="s">
        <v>78</v>
      </c>
      <c r="B19" s="363" t="s">
        <v>311</v>
      </c>
      <c r="C19" s="352"/>
      <c r="D19" s="352"/>
      <c r="E19" s="335"/>
    </row>
    <row r="20" spans="1:5" s="480" customFormat="1" ht="12" customHeight="1">
      <c r="A20" s="491" t="s">
        <v>79</v>
      </c>
      <c r="B20" s="363" t="s">
        <v>312</v>
      </c>
      <c r="C20" s="352">
        <v>111255000</v>
      </c>
      <c r="D20" s="352">
        <v>172364685</v>
      </c>
      <c r="E20" s="335">
        <v>148473341</v>
      </c>
    </row>
    <row r="21" spans="1:5" s="507" customFormat="1" ht="12" customHeight="1" thickBot="1">
      <c r="A21" s="492" t="s">
        <v>86</v>
      </c>
      <c r="B21" s="343" t="s">
        <v>313</v>
      </c>
      <c r="C21" s="354"/>
      <c r="D21" s="354"/>
      <c r="E21" s="337"/>
    </row>
    <row r="22" spans="1:5" s="507" customFormat="1" ht="12" customHeight="1" thickBot="1">
      <c r="A22" s="324" t="s">
        <v>9</v>
      </c>
      <c r="B22" s="320" t="s">
        <v>314</v>
      </c>
      <c r="C22" s="351">
        <f>SUM(C23:C27)</f>
        <v>3810000</v>
      </c>
      <c r="D22" s="351">
        <f>SUM(D23:D27)</f>
        <v>3810000</v>
      </c>
      <c r="E22" s="334">
        <f>SUM(E23:E27)</f>
        <v>3450437</v>
      </c>
    </row>
    <row r="23" spans="1:5" s="507" customFormat="1" ht="12" customHeight="1">
      <c r="A23" s="490" t="s">
        <v>58</v>
      </c>
      <c r="B23" s="362" t="s">
        <v>315</v>
      </c>
      <c r="C23" s="353"/>
      <c r="D23" s="353"/>
      <c r="E23" s="336"/>
    </row>
    <row r="24" spans="1:5" s="480" customFormat="1" ht="12" customHeight="1">
      <c r="A24" s="491" t="s">
        <v>59</v>
      </c>
      <c r="B24" s="363" t="s">
        <v>316</v>
      </c>
      <c r="C24" s="352"/>
      <c r="D24" s="352"/>
      <c r="E24" s="335"/>
    </row>
    <row r="25" spans="1:5" s="507" customFormat="1" ht="12" customHeight="1">
      <c r="A25" s="491" t="s">
        <v>60</v>
      </c>
      <c r="B25" s="363" t="s">
        <v>317</v>
      </c>
      <c r="C25" s="352"/>
      <c r="D25" s="352"/>
      <c r="E25" s="335"/>
    </row>
    <row r="26" spans="1:5" s="507" customFormat="1" ht="12" customHeight="1">
      <c r="A26" s="491" t="s">
        <v>61</v>
      </c>
      <c r="B26" s="363" t="s">
        <v>318</v>
      </c>
      <c r="C26" s="352"/>
      <c r="D26" s="352"/>
      <c r="E26" s="335"/>
    </row>
    <row r="27" spans="1:5" s="507" customFormat="1" ht="12" customHeight="1">
      <c r="A27" s="491" t="s">
        <v>119</v>
      </c>
      <c r="B27" s="363" t="s">
        <v>319</v>
      </c>
      <c r="C27" s="352">
        <v>3810000</v>
      </c>
      <c r="D27" s="352">
        <v>3810000</v>
      </c>
      <c r="E27" s="335">
        <v>3450437</v>
      </c>
    </row>
    <row r="28" spans="1:5" s="507" customFormat="1" ht="12" customHeight="1" thickBot="1">
      <c r="A28" s="492" t="s">
        <v>120</v>
      </c>
      <c r="B28" s="364" t="s">
        <v>320</v>
      </c>
      <c r="C28" s="354"/>
      <c r="D28" s="354"/>
      <c r="E28" s="337"/>
    </row>
    <row r="29" spans="1:5" s="507" customFormat="1" ht="12" customHeight="1" thickBot="1">
      <c r="A29" s="324" t="s">
        <v>121</v>
      </c>
      <c r="B29" s="320" t="s">
        <v>716</v>
      </c>
      <c r="C29" s="357">
        <f>SUM(C30:C35)</f>
        <v>9300000</v>
      </c>
      <c r="D29" s="357">
        <f>SUM(D30:D35)</f>
        <v>25734000</v>
      </c>
      <c r="E29" s="370">
        <f>SUM(E30:E35)</f>
        <v>12384521</v>
      </c>
    </row>
    <row r="30" spans="1:5" s="507" customFormat="1" ht="12" customHeight="1">
      <c r="A30" s="490" t="s">
        <v>321</v>
      </c>
      <c r="B30" s="362" t="s">
        <v>736</v>
      </c>
      <c r="C30" s="353">
        <v>1400000</v>
      </c>
      <c r="D30" s="353">
        <v>14700000</v>
      </c>
      <c r="E30" s="336">
        <v>1469794</v>
      </c>
    </row>
    <row r="31" spans="1:5" s="507" customFormat="1" ht="12" customHeight="1">
      <c r="A31" s="491" t="s">
        <v>322</v>
      </c>
      <c r="B31" s="363" t="s">
        <v>720</v>
      </c>
      <c r="C31" s="352"/>
      <c r="D31" s="352"/>
      <c r="E31" s="335"/>
    </row>
    <row r="32" spans="1:5" s="507" customFormat="1" ht="12" customHeight="1">
      <c r="A32" s="491" t="s">
        <v>323</v>
      </c>
      <c r="B32" s="363" t="s">
        <v>721</v>
      </c>
      <c r="C32" s="352">
        <v>6000000</v>
      </c>
      <c r="D32" s="352">
        <v>9000000</v>
      </c>
      <c r="E32" s="335">
        <v>8974189</v>
      </c>
    </row>
    <row r="33" spans="1:5" s="507" customFormat="1" ht="12" customHeight="1">
      <c r="A33" s="491" t="s">
        <v>717</v>
      </c>
      <c r="B33" s="363" t="s">
        <v>722</v>
      </c>
      <c r="C33" s="352"/>
      <c r="D33" s="352"/>
      <c r="E33" s="335"/>
    </row>
    <row r="34" spans="1:5" s="507" customFormat="1" ht="12" customHeight="1">
      <c r="A34" s="491" t="s">
        <v>718</v>
      </c>
      <c r="B34" s="363" t="s">
        <v>737</v>
      </c>
      <c r="C34" s="352">
        <v>1800000</v>
      </c>
      <c r="D34" s="352">
        <v>1840000</v>
      </c>
      <c r="E34" s="335">
        <v>1838218</v>
      </c>
    </row>
    <row r="35" spans="1:5" s="507" customFormat="1" ht="12" customHeight="1" thickBot="1">
      <c r="A35" s="492" t="s">
        <v>719</v>
      </c>
      <c r="B35" s="343" t="s">
        <v>324</v>
      </c>
      <c r="C35" s="354">
        <v>100000</v>
      </c>
      <c r="D35" s="354">
        <v>194000</v>
      </c>
      <c r="E35" s="337">
        <v>102320</v>
      </c>
    </row>
    <row r="36" spans="1:5" s="507" customFormat="1" ht="12" customHeight="1" thickBot="1">
      <c r="A36" s="324" t="s">
        <v>11</v>
      </c>
      <c r="B36" s="320" t="s">
        <v>325</v>
      </c>
      <c r="C36" s="351">
        <f>SUM(C37:C46)</f>
        <v>4587000</v>
      </c>
      <c r="D36" s="351">
        <f>SUM(D37:D46)</f>
        <v>8440250</v>
      </c>
      <c r="E36" s="334">
        <f>SUM(E37:E46)</f>
        <v>6377483</v>
      </c>
    </row>
    <row r="37" spans="1:5" s="507" customFormat="1" ht="12" customHeight="1">
      <c r="A37" s="490" t="s">
        <v>62</v>
      </c>
      <c r="B37" s="362" t="s">
        <v>326</v>
      </c>
      <c r="C37" s="353">
        <v>1400000</v>
      </c>
      <c r="D37" s="353">
        <v>1400000</v>
      </c>
      <c r="E37" s="336">
        <v>632156</v>
      </c>
    </row>
    <row r="38" spans="1:5" s="507" customFormat="1" ht="12" customHeight="1">
      <c r="A38" s="491" t="s">
        <v>63</v>
      </c>
      <c r="B38" s="363" t="s">
        <v>327</v>
      </c>
      <c r="C38" s="352">
        <v>1750000</v>
      </c>
      <c r="D38" s="352">
        <v>4470000</v>
      </c>
      <c r="E38" s="335">
        <v>4092150</v>
      </c>
    </row>
    <row r="39" spans="1:5" s="507" customFormat="1" ht="12" customHeight="1">
      <c r="A39" s="491" t="s">
        <v>64</v>
      </c>
      <c r="B39" s="363" t="s">
        <v>328</v>
      </c>
      <c r="C39" s="352">
        <v>695000</v>
      </c>
      <c r="D39" s="352">
        <v>815000</v>
      </c>
      <c r="E39" s="335">
        <v>251723</v>
      </c>
    </row>
    <row r="40" spans="1:5" s="507" customFormat="1" ht="12" customHeight="1">
      <c r="A40" s="491" t="s">
        <v>123</v>
      </c>
      <c r="B40" s="363" t="s">
        <v>329</v>
      </c>
      <c r="C40" s="352"/>
      <c r="D40" s="352"/>
      <c r="E40" s="335"/>
    </row>
    <row r="41" spans="1:5" s="507" customFormat="1" ht="12" customHeight="1">
      <c r="A41" s="491" t="s">
        <v>124</v>
      </c>
      <c r="B41" s="363" t="s">
        <v>330</v>
      </c>
      <c r="C41" s="352"/>
      <c r="D41" s="352"/>
      <c r="E41" s="335"/>
    </row>
    <row r="42" spans="1:5" s="507" customFormat="1" ht="12" customHeight="1">
      <c r="A42" s="491" t="s">
        <v>125</v>
      </c>
      <c r="B42" s="363" t="s">
        <v>331</v>
      </c>
      <c r="C42" s="352">
        <v>732000</v>
      </c>
      <c r="D42" s="352">
        <v>1432250</v>
      </c>
      <c r="E42" s="335">
        <v>1085475</v>
      </c>
    </row>
    <row r="43" spans="1:5" s="507" customFormat="1" ht="12" customHeight="1">
      <c r="A43" s="491" t="s">
        <v>126</v>
      </c>
      <c r="B43" s="363" t="s">
        <v>332</v>
      </c>
      <c r="C43" s="352"/>
      <c r="D43" s="352"/>
      <c r="E43" s="335"/>
    </row>
    <row r="44" spans="1:5" s="507" customFormat="1" ht="12" customHeight="1">
      <c r="A44" s="491" t="s">
        <v>127</v>
      </c>
      <c r="B44" s="363" t="s">
        <v>333</v>
      </c>
      <c r="C44" s="352">
        <v>10000</v>
      </c>
      <c r="D44" s="352">
        <v>10000</v>
      </c>
      <c r="E44" s="335">
        <v>3328</v>
      </c>
    </row>
    <row r="45" spans="1:5" s="507" customFormat="1" ht="12" customHeight="1">
      <c r="A45" s="491" t="s">
        <v>334</v>
      </c>
      <c r="B45" s="363" t="s">
        <v>738</v>
      </c>
      <c r="C45" s="355"/>
      <c r="D45" s="355"/>
      <c r="E45" s="338"/>
    </row>
    <row r="46" spans="1:5" s="480" customFormat="1" ht="12" customHeight="1" thickBot="1">
      <c r="A46" s="492" t="s">
        <v>336</v>
      </c>
      <c r="B46" s="364" t="s">
        <v>337</v>
      </c>
      <c r="C46" s="356"/>
      <c r="D46" s="356">
        <v>313000</v>
      </c>
      <c r="E46" s="339">
        <v>312651</v>
      </c>
    </row>
    <row r="47" spans="1:5" s="507" customFormat="1" ht="12" customHeight="1" thickBot="1">
      <c r="A47" s="324" t="s">
        <v>12</v>
      </c>
      <c r="B47" s="320" t="s">
        <v>338</v>
      </c>
      <c r="C47" s="351">
        <f>SUM(C48:C52)</f>
        <v>0</v>
      </c>
      <c r="D47" s="351">
        <f>SUM(D48:D52)</f>
        <v>800000</v>
      </c>
      <c r="E47" s="334">
        <f>SUM(E48:E52)</f>
        <v>800000</v>
      </c>
    </row>
    <row r="48" spans="1:5" s="507" customFormat="1" ht="12" customHeight="1">
      <c r="A48" s="490" t="s">
        <v>65</v>
      </c>
      <c r="B48" s="362" t="s">
        <v>339</v>
      </c>
      <c r="C48" s="372"/>
      <c r="D48" s="372"/>
      <c r="E48" s="340"/>
    </row>
    <row r="49" spans="1:5" s="507" customFormat="1" ht="12" customHeight="1">
      <c r="A49" s="491" t="s">
        <v>66</v>
      </c>
      <c r="B49" s="363" t="s">
        <v>340</v>
      </c>
      <c r="C49" s="355"/>
      <c r="D49" s="355">
        <v>800000</v>
      </c>
      <c r="E49" s="338">
        <v>800000</v>
      </c>
    </row>
    <row r="50" spans="1:5" s="507" customFormat="1" ht="12" customHeight="1">
      <c r="A50" s="491" t="s">
        <v>341</v>
      </c>
      <c r="B50" s="363" t="s">
        <v>342</v>
      </c>
      <c r="C50" s="355"/>
      <c r="D50" s="355"/>
      <c r="E50" s="338"/>
    </row>
    <row r="51" spans="1:5" s="507" customFormat="1" ht="12" customHeight="1">
      <c r="A51" s="491" t="s">
        <v>343</v>
      </c>
      <c r="B51" s="363" t="s">
        <v>344</v>
      </c>
      <c r="C51" s="355"/>
      <c r="D51" s="355"/>
      <c r="E51" s="338"/>
    </row>
    <row r="52" spans="1:5" s="507" customFormat="1" ht="12" customHeight="1" thickBot="1">
      <c r="A52" s="492" t="s">
        <v>345</v>
      </c>
      <c r="B52" s="364" t="s">
        <v>346</v>
      </c>
      <c r="C52" s="356"/>
      <c r="D52" s="356"/>
      <c r="E52" s="339"/>
    </row>
    <row r="53" spans="1:5" s="507" customFormat="1" ht="12" customHeight="1" thickBot="1">
      <c r="A53" s="324" t="s">
        <v>128</v>
      </c>
      <c r="B53" s="320" t="s">
        <v>347</v>
      </c>
      <c r="C53" s="351">
        <f>SUM(C54:C56)</f>
        <v>30000</v>
      </c>
      <c r="D53" s="351">
        <f>SUM(D54:D56)</f>
        <v>30000</v>
      </c>
      <c r="E53" s="334">
        <f>SUM(E54:E56)</f>
        <v>24000</v>
      </c>
    </row>
    <row r="54" spans="1:5" s="480" customFormat="1" ht="12" customHeight="1">
      <c r="A54" s="490" t="s">
        <v>67</v>
      </c>
      <c r="B54" s="362" t="s">
        <v>348</v>
      </c>
      <c r="C54" s="353"/>
      <c r="D54" s="353"/>
      <c r="E54" s="336"/>
    </row>
    <row r="55" spans="1:5" s="480" customFormat="1" ht="12" customHeight="1">
      <c r="A55" s="491" t="s">
        <v>68</v>
      </c>
      <c r="B55" s="363" t="s">
        <v>349</v>
      </c>
      <c r="C55" s="352"/>
      <c r="D55" s="352"/>
      <c r="E55" s="335"/>
    </row>
    <row r="56" spans="1:5" s="480" customFormat="1" ht="12" customHeight="1">
      <c r="A56" s="491" t="s">
        <v>350</v>
      </c>
      <c r="B56" s="363" t="s">
        <v>351</v>
      </c>
      <c r="C56" s="352">
        <v>30000</v>
      </c>
      <c r="D56" s="352">
        <v>30000</v>
      </c>
      <c r="E56" s="335">
        <v>24000</v>
      </c>
    </row>
    <row r="57" spans="1:5" s="480" customFormat="1" ht="12" customHeight="1" thickBot="1">
      <c r="A57" s="492" t="s">
        <v>352</v>
      </c>
      <c r="B57" s="364" t="s">
        <v>353</v>
      </c>
      <c r="C57" s="354"/>
      <c r="D57" s="354"/>
      <c r="E57" s="337"/>
    </row>
    <row r="58" spans="1:5" s="507" customFormat="1" ht="12" customHeight="1" thickBot="1">
      <c r="A58" s="324" t="s">
        <v>14</v>
      </c>
      <c r="B58" s="341" t="s">
        <v>354</v>
      </c>
      <c r="C58" s="351">
        <f>SUM(C59:C61)</f>
        <v>0</v>
      </c>
      <c r="D58" s="351">
        <f>SUM(D59:D61)</f>
        <v>50000</v>
      </c>
      <c r="E58" s="334">
        <f>SUM(E59:E61)</f>
        <v>50000</v>
      </c>
    </row>
    <row r="59" spans="1:5" s="507" customFormat="1" ht="12" customHeight="1">
      <c r="A59" s="490" t="s">
        <v>129</v>
      </c>
      <c r="B59" s="362" t="s">
        <v>355</v>
      </c>
      <c r="C59" s="355"/>
      <c r="D59" s="355"/>
      <c r="E59" s="338"/>
    </row>
    <row r="60" spans="1:5" s="507" customFormat="1" ht="12" customHeight="1">
      <c r="A60" s="491" t="s">
        <v>130</v>
      </c>
      <c r="B60" s="363" t="s">
        <v>542</v>
      </c>
      <c r="C60" s="355"/>
      <c r="D60" s="355"/>
      <c r="E60" s="338"/>
    </row>
    <row r="61" spans="1:5" s="507" customFormat="1" ht="12" customHeight="1">
      <c r="A61" s="491" t="s">
        <v>155</v>
      </c>
      <c r="B61" s="363" t="s">
        <v>357</v>
      </c>
      <c r="C61" s="355"/>
      <c r="D61" s="355">
        <v>50000</v>
      </c>
      <c r="E61" s="338">
        <v>50000</v>
      </c>
    </row>
    <row r="62" spans="1:5" s="507" customFormat="1" ht="12" customHeight="1" thickBot="1">
      <c r="A62" s="492" t="s">
        <v>358</v>
      </c>
      <c r="B62" s="364" t="s">
        <v>359</v>
      </c>
      <c r="C62" s="355"/>
      <c r="D62" s="355"/>
      <c r="E62" s="338"/>
    </row>
    <row r="63" spans="1:5" s="507" customFormat="1" ht="12" customHeight="1" thickBot="1">
      <c r="A63" s="324" t="s">
        <v>15</v>
      </c>
      <c r="B63" s="320" t="s">
        <v>360</v>
      </c>
      <c r="C63" s="357">
        <f>+C8+C15+C22+C29+C36+C47+C53+C58</f>
        <v>305138000</v>
      </c>
      <c r="D63" s="357">
        <f>+D8+D15+D22+D29+D36+D47+D53+D58</f>
        <v>367295086</v>
      </c>
      <c r="E63" s="370">
        <f>+E8+E15+E22+E29+E36+E47+E53+E58</f>
        <v>327625933</v>
      </c>
    </row>
    <row r="64" spans="1:5" s="507" customFormat="1" ht="12" customHeight="1" thickBot="1">
      <c r="A64" s="493" t="s">
        <v>540</v>
      </c>
      <c r="B64" s="341" t="s">
        <v>362</v>
      </c>
      <c r="C64" s="351">
        <f>SUM(C65:C67)</f>
        <v>0</v>
      </c>
      <c r="D64" s="351">
        <f>SUM(D65:D67)</f>
        <v>0</v>
      </c>
      <c r="E64" s="334">
        <f>SUM(E65:E67)</f>
        <v>0</v>
      </c>
    </row>
    <row r="65" spans="1:5" s="507" customFormat="1" ht="12" customHeight="1">
      <c r="A65" s="490" t="s">
        <v>363</v>
      </c>
      <c r="B65" s="362" t="s">
        <v>364</v>
      </c>
      <c r="C65" s="355"/>
      <c r="D65" s="355"/>
      <c r="E65" s="338"/>
    </row>
    <row r="66" spans="1:5" s="507" customFormat="1" ht="12" customHeight="1">
      <c r="A66" s="491" t="s">
        <v>365</v>
      </c>
      <c r="B66" s="363" t="s">
        <v>366</v>
      </c>
      <c r="C66" s="355"/>
      <c r="D66" s="355"/>
      <c r="E66" s="338"/>
    </row>
    <row r="67" spans="1:5" s="507" customFormat="1" ht="12" customHeight="1" thickBot="1">
      <c r="A67" s="492" t="s">
        <v>367</v>
      </c>
      <c r="B67" s="486" t="s">
        <v>368</v>
      </c>
      <c r="C67" s="355"/>
      <c r="D67" s="355"/>
      <c r="E67" s="338"/>
    </row>
    <row r="68" spans="1:5" s="507" customFormat="1" ht="12" customHeight="1" thickBot="1">
      <c r="A68" s="493" t="s">
        <v>369</v>
      </c>
      <c r="B68" s="341" t="s">
        <v>370</v>
      </c>
      <c r="C68" s="351">
        <f>SUM(C69:C72)</f>
        <v>0</v>
      </c>
      <c r="D68" s="351">
        <f>SUM(D69:D72)</f>
        <v>0</v>
      </c>
      <c r="E68" s="334">
        <f>SUM(E69:E72)</f>
        <v>0</v>
      </c>
    </row>
    <row r="69" spans="1:5" s="507" customFormat="1" ht="12" customHeight="1">
      <c r="A69" s="490" t="s">
        <v>106</v>
      </c>
      <c r="B69" s="362" t="s">
        <v>371</v>
      </c>
      <c r="C69" s="355"/>
      <c r="D69" s="355"/>
      <c r="E69" s="338"/>
    </row>
    <row r="70" spans="1:5" s="507" customFormat="1" ht="12" customHeight="1">
      <c r="A70" s="491" t="s">
        <v>107</v>
      </c>
      <c r="B70" s="363" t="s">
        <v>372</v>
      </c>
      <c r="C70" s="355"/>
      <c r="D70" s="355"/>
      <c r="E70" s="338"/>
    </row>
    <row r="71" spans="1:5" s="507" customFormat="1" ht="12" customHeight="1">
      <c r="A71" s="491" t="s">
        <v>373</v>
      </c>
      <c r="B71" s="363" t="s">
        <v>374</v>
      </c>
      <c r="C71" s="355"/>
      <c r="D71" s="355"/>
      <c r="E71" s="338"/>
    </row>
    <row r="72" spans="1:5" s="507" customFormat="1" ht="12" customHeight="1" thickBot="1">
      <c r="A72" s="492" t="s">
        <v>375</v>
      </c>
      <c r="B72" s="364" t="s">
        <v>376</v>
      </c>
      <c r="C72" s="355"/>
      <c r="D72" s="355"/>
      <c r="E72" s="338"/>
    </row>
    <row r="73" spans="1:5" s="507" customFormat="1" ht="12" customHeight="1" thickBot="1">
      <c r="A73" s="493" t="s">
        <v>377</v>
      </c>
      <c r="B73" s="341" t="s">
        <v>378</v>
      </c>
      <c r="C73" s="351">
        <f>SUM(C74:C75)</f>
        <v>32790000</v>
      </c>
      <c r="D73" s="351">
        <f>SUM(D74:D75)</f>
        <v>38489000</v>
      </c>
      <c r="E73" s="334">
        <f>SUM(E74:E75)</f>
        <v>38489000</v>
      </c>
    </row>
    <row r="74" spans="1:5" s="507" customFormat="1" ht="12" customHeight="1">
      <c r="A74" s="490" t="s">
        <v>379</v>
      </c>
      <c r="B74" s="362" t="s">
        <v>380</v>
      </c>
      <c r="C74" s="355">
        <v>32790000</v>
      </c>
      <c r="D74" s="355">
        <v>38489000</v>
      </c>
      <c r="E74" s="338">
        <v>38489000</v>
      </c>
    </row>
    <row r="75" spans="1:5" s="507" customFormat="1" ht="12" customHeight="1" thickBot="1">
      <c r="A75" s="492" t="s">
        <v>381</v>
      </c>
      <c r="B75" s="364" t="s">
        <v>382</v>
      </c>
      <c r="C75" s="355"/>
      <c r="D75" s="355"/>
      <c r="E75" s="338"/>
    </row>
    <row r="76" spans="1:5" s="507" customFormat="1" ht="12" customHeight="1" thickBot="1">
      <c r="A76" s="493" t="s">
        <v>383</v>
      </c>
      <c r="B76" s="341" t="s">
        <v>384</v>
      </c>
      <c r="C76" s="351">
        <f>SUM(C77:C79)</f>
        <v>0</v>
      </c>
      <c r="D76" s="351">
        <f>SUM(D77:D79)</f>
        <v>5736590</v>
      </c>
      <c r="E76" s="334">
        <f>SUM(E77:E79)</f>
        <v>5736590</v>
      </c>
    </row>
    <row r="77" spans="1:5" s="507" customFormat="1" ht="12" customHeight="1">
      <c r="A77" s="490" t="s">
        <v>385</v>
      </c>
      <c r="B77" s="362" t="s">
        <v>386</v>
      </c>
      <c r="C77" s="355"/>
      <c r="D77" s="355">
        <v>5736590</v>
      </c>
      <c r="E77" s="338">
        <v>5736590</v>
      </c>
    </row>
    <row r="78" spans="1:5" s="507" customFormat="1" ht="12" customHeight="1">
      <c r="A78" s="491" t="s">
        <v>387</v>
      </c>
      <c r="B78" s="363" t="s">
        <v>388</v>
      </c>
      <c r="C78" s="355"/>
      <c r="D78" s="355"/>
      <c r="E78" s="338"/>
    </row>
    <row r="79" spans="1:5" s="507" customFormat="1" ht="12" customHeight="1" thickBot="1">
      <c r="A79" s="492" t="s">
        <v>389</v>
      </c>
      <c r="B79" s="364" t="s">
        <v>390</v>
      </c>
      <c r="C79" s="355"/>
      <c r="D79" s="355"/>
      <c r="E79" s="338"/>
    </row>
    <row r="80" spans="1:5" s="507" customFormat="1" ht="12" customHeight="1" thickBot="1">
      <c r="A80" s="493" t="s">
        <v>391</v>
      </c>
      <c r="B80" s="341" t="s">
        <v>392</v>
      </c>
      <c r="C80" s="351">
        <f>SUM(C81:C84)</f>
        <v>0</v>
      </c>
      <c r="D80" s="351">
        <f>SUM(D81:D84)</f>
        <v>0</v>
      </c>
      <c r="E80" s="334">
        <f>SUM(E81:E84)</f>
        <v>0</v>
      </c>
    </row>
    <row r="81" spans="1:5" s="507" customFormat="1" ht="12" customHeight="1">
      <c r="A81" s="494" t="s">
        <v>393</v>
      </c>
      <c r="B81" s="362" t="s">
        <v>394</v>
      </c>
      <c r="C81" s="355"/>
      <c r="D81" s="355"/>
      <c r="E81" s="338"/>
    </row>
    <row r="82" spans="1:5" s="507" customFormat="1" ht="12" customHeight="1">
      <c r="A82" s="495" t="s">
        <v>395</v>
      </c>
      <c r="B82" s="363" t="s">
        <v>396</v>
      </c>
      <c r="C82" s="355"/>
      <c r="D82" s="355"/>
      <c r="E82" s="338"/>
    </row>
    <row r="83" spans="1:5" s="507" customFormat="1" ht="12" customHeight="1">
      <c r="A83" s="495" t="s">
        <v>397</v>
      </c>
      <c r="B83" s="363" t="s">
        <v>398</v>
      </c>
      <c r="C83" s="355"/>
      <c r="D83" s="355"/>
      <c r="E83" s="338"/>
    </row>
    <row r="84" spans="1:5" s="507" customFormat="1" ht="12" customHeight="1" thickBot="1">
      <c r="A84" s="496" t="s">
        <v>399</v>
      </c>
      <c r="B84" s="364" t="s">
        <v>400</v>
      </c>
      <c r="C84" s="355"/>
      <c r="D84" s="355"/>
      <c r="E84" s="338"/>
    </row>
    <row r="85" spans="1:5" s="507" customFormat="1" ht="12" customHeight="1" thickBot="1">
      <c r="A85" s="493" t="s">
        <v>401</v>
      </c>
      <c r="B85" s="341" t="s">
        <v>402</v>
      </c>
      <c r="C85" s="376"/>
      <c r="D85" s="376"/>
      <c r="E85" s="377"/>
    </row>
    <row r="86" spans="1:5" s="507" customFormat="1" ht="12" customHeight="1" thickBot="1">
      <c r="A86" s="493" t="s">
        <v>403</v>
      </c>
      <c r="B86" s="487" t="s">
        <v>404</v>
      </c>
      <c r="C86" s="357">
        <f>+C64+C68+C73+C76+C80+C85</f>
        <v>32790000</v>
      </c>
      <c r="D86" s="357">
        <f>+D64+D68+D73+D76+D80+D85</f>
        <v>44225590</v>
      </c>
      <c r="E86" s="370">
        <f>+E64+E68+E73+E76+E80+E85</f>
        <v>44225590</v>
      </c>
    </row>
    <row r="87" spans="1:5" s="507" customFormat="1" ht="12" customHeight="1" thickBot="1">
      <c r="A87" s="497" t="s">
        <v>405</v>
      </c>
      <c r="B87" s="488" t="s">
        <v>541</v>
      </c>
      <c r="C87" s="357">
        <f>+C63+C86</f>
        <v>337928000</v>
      </c>
      <c r="D87" s="357">
        <f>+D63+D86</f>
        <v>411520676</v>
      </c>
      <c r="E87" s="370">
        <f>+E63+E86</f>
        <v>371851523</v>
      </c>
    </row>
    <row r="88" spans="1:5" s="507" customFormat="1" ht="15" customHeight="1">
      <c r="A88" s="462"/>
      <c r="B88" s="463"/>
      <c r="C88" s="478"/>
      <c r="D88" s="478"/>
      <c r="E88" s="478"/>
    </row>
    <row r="89" spans="1:5" ht="13.5" thickBot="1">
      <c r="A89" s="464"/>
      <c r="B89" s="465"/>
      <c r="C89" s="479"/>
      <c r="D89" s="479"/>
      <c r="E89" s="479"/>
    </row>
    <row r="90" spans="1:5" s="506" customFormat="1" ht="16.5" customHeight="1" thickBot="1">
      <c r="A90" s="765" t="s">
        <v>43</v>
      </c>
      <c r="B90" s="766"/>
      <c r="C90" s="766"/>
      <c r="D90" s="766"/>
      <c r="E90" s="767"/>
    </row>
    <row r="91" spans="1:5" s="291" customFormat="1" ht="12" customHeight="1" thickBot="1">
      <c r="A91" s="485" t="s">
        <v>7</v>
      </c>
      <c r="B91" s="323" t="s">
        <v>413</v>
      </c>
      <c r="C91" s="469">
        <f>SUM(C92:C96)</f>
        <v>213665000</v>
      </c>
      <c r="D91" s="469">
        <f>SUM(D92:D96)</f>
        <v>277988459</v>
      </c>
      <c r="E91" s="469">
        <f>SUM(E92:E96)</f>
        <v>232117785</v>
      </c>
    </row>
    <row r="92" spans="1:5" ht="12" customHeight="1">
      <c r="A92" s="498" t="s">
        <v>69</v>
      </c>
      <c r="B92" s="309" t="s">
        <v>37</v>
      </c>
      <c r="C92" s="470">
        <v>121750000</v>
      </c>
      <c r="D92" s="470">
        <v>175068559</v>
      </c>
      <c r="E92" s="470">
        <v>139025830</v>
      </c>
    </row>
    <row r="93" spans="1:5" ht="12" customHeight="1">
      <c r="A93" s="491" t="s">
        <v>70</v>
      </c>
      <c r="B93" s="307" t="s">
        <v>131</v>
      </c>
      <c r="C93" s="471">
        <v>19391000</v>
      </c>
      <c r="D93" s="471">
        <v>27001000</v>
      </c>
      <c r="E93" s="471">
        <v>21782437</v>
      </c>
    </row>
    <row r="94" spans="1:5" ht="12" customHeight="1">
      <c r="A94" s="491" t="s">
        <v>71</v>
      </c>
      <c r="B94" s="307" t="s">
        <v>98</v>
      </c>
      <c r="C94" s="473">
        <v>29879000</v>
      </c>
      <c r="D94" s="473">
        <v>29699909</v>
      </c>
      <c r="E94" s="473">
        <v>28214839</v>
      </c>
    </row>
    <row r="95" spans="1:5" ht="12" customHeight="1">
      <c r="A95" s="491" t="s">
        <v>72</v>
      </c>
      <c r="B95" s="310" t="s">
        <v>132</v>
      </c>
      <c r="C95" s="473">
        <v>7575000</v>
      </c>
      <c r="D95" s="473">
        <v>10299150</v>
      </c>
      <c r="E95" s="473">
        <v>8542587</v>
      </c>
    </row>
    <row r="96" spans="1:5" ht="12" customHeight="1">
      <c r="A96" s="491" t="s">
        <v>81</v>
      </c>
      <c r="B96" s="318" t="s">
        <v>133</v>
      </c>
      <c r="C96" s="473">
        <v>35070000</v>
      </c>
      <c r="D96" s="473">
        <v>35919841</v>
      </c>
      <c r="E96" s="473">
        <v>34552092</v>
      </c>
    </row>
    <row r="97" spans="1:5" ht="12" customHeight="1">
      <c r="A97" s="491" t="s">
        <v>73</v>
      </c>
      <c r="B97" s="307" t="s">
        <v>414</v>
      </c>
      <c r="C97" s="473"/>
      <c r="D97" s="473">
        <v>29841</v>
      </c>
      <c r="E97" s="473">
        <v>29841</v>
      </c>
    </row>
    <row r="98" spans="1:5" ht="12" customHeight="1">
      <c r="A98" s="491" t="s">
        <v>74</v>
      </c>
      <c r="B98" s="330" t="s">
        <v>415</v>
      </c>
      <c r="C98" s="473"/>
      <c r="D98" s="473"/>
      <c r="E98" s="473"/>
    </row>
    <row r="99" spans="1:5" ht="12" customHeight="1">
      <c r="A99" s="491" t="s">
        <v>82</v>
      </c>
      <c r="B99" s="331" t="s">
        <v>416</v>
      </c>
      <c r="C99" s="473"/>
      <c r="D99" s="473"/>
      <c r="E99" s="473"/>
    </row>
    <row r="100" spans="1:5" ht="12" customHeight="1">
      <c r="A100" s="491" t="s">
        <v>83</v>
      </c>
      <c r="B100" s="331" t="s">
        <v>417</v>
      </c>
      <c r="C100" s="473"/>
      <c r="D100" s="473"/>
      <c r="E100" s="473"/>
    </row>
    <row r="101" spans="1:5" ht="12" customHeight="1">
      <c r="A101" s="491" t="s">
        <v>84</v>
      </c>
      <c r="B101" s="330" t="s">
        <v>418</v>
      </c>
      <c r="C101" s="473">
        <v>34270000</v>
      </c>
      <c r="D101" s="473">
        <v>34270000</v>
      </c>
      <c r="E101" s="473">
        <v>32902251</v>
      </c>
    </row>
    <row r="102" spans="1:5" ht="12" customHeight="1">
      <c r="A102" s="491" t="s">
        <v>85</v>
      </c>
      <c r="B102" s="330" t="s">
        <v>419</v>
      </c>
      <c r="C102" s="473"/>
      <c r="D102" s="473"/>
      <c r="E102" s="473"/>
    </row>
    <row r="103" spans="1:5" ht="12" customHeight="1">
      <c r="A103" s="491" t="s">
        <v>87</v>
      </c>
      <c r="B103" s="331" t="s">
        <v>420</v>
      </c>
      <c r="C103" s="473"/>
      <c r="D103" s="473"/>
      <c r="E103" s="473"/>
    </row>
    <row r="104" spans="1:5" ht="12" customHeight="1">
      <c r="A104" s="499" t="s">
        <v>134</v>
      </c>
      <c r="B104" s="332" t="s">
        <v>421</v>
      </c>
      <c r="C104" s="473"/>
      <c r="D104" s="473"/>
      <c r="E104" s="473"/>
    </row>
    <row r="105" spans="1:5" ht="12" customHeight="1">
      <c r="A105" s="491" t="s">
        <v>422</v>
      </c>
      <c r="B105" s="332" t="s">
        <v>423</v>
      </c>
      <c r="C105" s="473"/>
      <c r="D105" s="473"/>
      <c r="E105" s="473"/>
    </row>
    <row r="106" spans="1:5" s="291" customFormat="1" ht="12" customHeight="1" thickBot="1">
      <c r="A106" s="500" t="s">
        <v>424</v>
      </c>
      <c r="B106" s="333" t="s">
        <v>425</v>
      </c>
      <c r="C106" s="475"/>
      <c r="D106" s="475">
        <v>1620000</v>
      </c>
      <c r="E106" s="475">
        <v>1620000</v>
      </c>
    </row>
    <row r="107" spans="1:5" ht="12" customHeight="1" thickBot="1">
      <c r="A107" s="324" t="s">
        <v>8</v>
      </c>
      <c r="B107" s="322" t="s">
        <v>426</v>
      </c>
      <c r="C107" s="345">
        <f>+C108+C110+C112</f>
        <v>8800000</v>
      </c>
      <c r="D107" s="345">
        <f>+D108+D110+D112</f>
        <v>5774200</v>
      </c>
      <c r="E107" s="345">
        <f>+E108+E110+E112</f>
        <v>5708843</v>
      </c>
    </row>
    <row r="108" spans="1:5" ht="12" customHeight="1">
      <c r="A108" s="490" t="s">
        <v>75</v>
      </c>
      <c r="B108" s="307" t="s">
        <v>154</v>
      </c>
      <c r="C108" s="472">
        <v>8800000</v>
      </c>
      <c r="D108" s="472">
        <v>3793000</v>
      </c>
      <c r="E108" s="472">
        <v>3727643</v>
      </c>
    </row>
    <row r="109" spans="1:5" ht="12" customHeight="1">
      <c r="A109" s="490" t="s">
        <v>76</v>
      </c>
      <c r="B109" s="311" t="s">
        <v>427</v>
      </c>
      <c r="C109" s="472"/>
      <c r="D109" s="472"/>
      <c r="E109" s="472"/>
    </row>
    <row r="110" spans="1:5" ht="12" customHeight="1">
      <c r="A110" s="490" t="s">
        <v>77</v>
      </c>
      <c r="B110" s="311" t="s">
        <v>135</v>
      </c>
      <c r="C110" s="471"/>
      <c r="D110" s="471"/>
      <c r="E110" s="471"/>
    </row>
    <row r="111" spans="1:5" ht="12" customHeight="1">
      <c r="A111" s="490" t="s">
        <v>78</v>
      </c>
      <c r="B111" s="311" t="s">
        <v>428</v>
      </c>
      <c r="C111" s="335"/>
      <c r="D111" s="335"/>
      <c r="E111" s="335"/>
    </row>
    <row r="112" spans="1:5" ht="12" customHeight="1">
      <c r="A112" s="490" t="s">
        <v>79</v>
      </c>
      <c r="B112" s="343" t="s">
        <v>156</v>
      </c>
      <c r="C112" s="335"/>
      <c r="D112" s="335">
        <v>1981200</v>
      </c>
      <c r="E112" s="335">
        <v>1981200</v>
      </c>
    </row>
    <row r="113" spans="1:5" ht="12" customHeight="1">
      <c r="A113" s="490" t="s">
        <v>86</v>
      </c>
      <c r="B113" s="342" t="s">
        <v>429</v>
      </c>
      <c r="C113" s="335"/>
      <c r="D113" s="335"/>
      <c r="E113" s="335"/>
    </row>
    <row r="114" spans="1:5" ht="12" customHeight="1">
      <c r="A114" s="490" t="s">
        <v>88</v>
      </c>
      <c r="B114" s="358" t="s">
        <v>430</v>
      </c>
      <c r="C114" s="335"/>
      <c r="D114" s="335"/>
      <c r="E114" s="335"/>
    </row>
    <row r="115" spans="1:5" ht="12" customHeight="1">
      <c r="A115" s="490" t="s">
        <v>136</v>
      </c>
      <c r="B115" s="331" t="s">
        <v>417</v>
      </c>
      <c r="C115" s="335"/>
      <c r="D115" s="335"/>
      <c r="E115" s="335"/>
    </row>
    <row r="116" spans="1:5" ht="12" customHeight="1">
      <c r="A116" s="490" t="s">
        <v>137</v>
      </c>
      <c r="B116" s="331" t="s">
        <v>431</v>
      </c>
      <c r="C116" s="335"/>
      <c r="D116" s="335">
        <v>1981200</v>
      </c>
      <c r="E116" s="335">
        <v>1981200</v>
      </c>
    </row>
    <row r="117" spans="1:5" ht="12" customHeight="1">
      <c r="A117" s="490" t="s">
        <v>138</v>
      </c>
      <c r="B117" s="331" t="s">
        <v>432</v>
      </c>
      <c r="C117" s="335"/>
      <c r="D117" s="335"/>
      <c r="E117" s="335"/>
    </row>
    <row r="118" spans="1:5" ht="12" customHeight="1">
      <c r="A118" s="490" t="s">
        <v>433</v>
      </c>
      <c r="B118" s="331" t="s">
        <v>420</v>
      </c>
      <c r="C118" s="335"/>
      <c r="D118" s="335"/>
      <c r="E118" s="335"/>
    </row>
    <row r="119" spans="1:5" ht="12" customHeight="1">
      <c r="A119" s="490" t="s">
        <v>434</v>
      </c>
      <c r="B119" s="331" t="s">
        <v>435</v>
      </c>
      <c r="C119" s="335"/>
      <c r="D119" s="335"/>
      <c r="E119" s="335"/>
    </row>
    <row r="120" spans="1:5" ht="12" customHeight="1" thickBot="1">
      <c r="A120" s="499" t="s">
        <v>436</v>
      </c>
      <c r="B120" s="331" t="s">
        <v>437</v>
      </c>
      <c r="C120" s="337"/>
      <c r="D120" s="337"/>
      <c r="E120" s="337"/>
    </row>
    <row r="121" spans="1:5" ht="12" customHeight="1" thickBot="1">
      <c r="A121" s="324" t="s">
        <v>9</v>
      </c>
      <c r="B121" s="327" t="s">
        <v>438</v>
      </c>
      <c r="C121" s="345">
        <f>+C122+C123</f>
        <v>2000000</v>
      </c>
      <c r="D121" s="345">
        <f>+D122+D123</f>
        <v>2000000</v>
      </c>
      <c r="E121" s="345">
        <f>+E122+E123</f>
        <v>0</v>
      </c>
    </row>
    <row r="122" spans="1:5" ht="12" customHeight="1">
      <c r="A122" s="490" t="s">
        <v>58</v>
      </c>
      <c r="B122" s="308" t="s">
        <v>45</v>
      </c>
      <c r="C122" s="472">
        <v>1000000</v>
      </c>
      <c r="D122" s="472">
        <v>1000000</v>
      </c>
      <c r="E122" s="472"/>
    </row>
    <row r="123" spans="1:5" ht="12" customHeight="1" thickBot="1">
      <c r="A123" s="492" t="s">
        <v>59</v>
      </c>
      <c r="B123" s="311" t="s">
        <v>46</v>
      </c>
      <c r="C123" s="472">
        <v>1000000</v>
      </c>
      <c r="D123" s="472">
        <v>1000000</v>
      </c>
      <c r="E123" s="473"/>
    </row>
    <row r="124" spans="1:5" ht="12" customHeight="1" thickBot="1">
      <c r="A124" s="324" t="s">
        <v>10</v>
      </c>
      <c r="B124" s="327" t="s">
        <v>439</v>
      </c>
      <c r="C124" s="345">
        <f>+C91+C107+C121</f>
        <v>224465000</v>
      </c>
      <c r="D124" s="345">
        <f>+D91+D107+D121</f>
        <v>285762659</v>
      </c>
      <c r="E124" s="345">
        <f>+E91+E107+E121</f>
        <v>237826628</v>
      </c>
    </row>
    <row r="125" spans="1:5" ht="12" customHeight="1" thickBot="1">
      <c r="A125" s="324" t="s">
        <v>11</v>
      </c>
      <c r="B125" s="327" t="s">
        <v>543</v>
      </c>
      <c r="C125" s="345">
        <f>+C126+C127+C128</f>
        <v>0</v>
      </c>
      <c r="D125" s="345">
        <f>+D126+D127+D128</f>
        <v>0</v>
      </c>
      <c r="E125" s="345">
        <f>+E126+E127+E128</f>
        <v>0</v>
      </c>
    </row>
    <row r="126" spans="1:5" ht="12" customHeight="1">
      <c r="A126" s="490" t="s">
        <v>62</v>
      </c>
      <c r="B126" s="308" t="s">
        <v>441</v>
      </c>
      <c r="C126" s="335"/>
      <c r="D126" s="335"/>
      <c r="E126" s="335"/>
    </row>
    <row r="127" spans="1:5" ht="12" customHeight="1">
      <c r="A127" s="490" t="s">
        <v>63</v>
      </c>
      <c r="B127" s="308" t="s">
        <v>442</v>
      </c>
      <c r="C127" s="335"/>
      <c r="D127" s="335"/>
      <c r="E127" s="335"/>
    </row>
    <row r="128" spans="1:5" ht="12" customHeight="1" thickBot="1">
      <c r="A128" s="499" t="s">
        <v>64</v>
      </c>
      <c r="B128" s="306" t="s">
        <v>443</v>
      </c>
      <c r="C128" s="335"/>
      <c r="D128" s="335"/>
      <c r="E128" s="335"/>
    </row>
    <row r="129" spans="1:5" ht="12" customHeight="1" thickBot="1">
      <c r="A129" s="324" t="s">
        <v>12</v>
      </c>
      <c r="B129" s="327" t="s">
        <v>444</v>
      </c>
      <c r="C129" s="345">
        <f>+C130+C131+C132+C133</f>
        <v>0</v>
      </c>
      <c r="D129" s="345">
        <f>+D130+D131+D132+D133</f>
        <v>0</v>
      </c>
      <c r="E129" s="345">
        <f>+E130+E131+E132+E133</f>
        <v>0</v>
      </c>
    </row>
    <row r="130" spans="1:5" ht="12" customHeight="1">
      <c r="A130" s="490" t="s">
        <v>65</v>
      </c>
      <c r="B130" s="308" t="s">
        <v>445</v>
      </c>
      <c r="C130" s="335"/>
      <c r="D130" s="335"/>
      <c r="E130" s="335"/>
    </row>
    <row r="131" spans="1:5" ht="12" customHeight="1">
      <c r="A131" s="490" t="s">
        <v>66</v>
      </c>
      <c r="B131" s="308" t="s">
        <v>446</v>
      </c>
      <c r="C131" s="335"/>
      <c r="D131" s="335"/>
      <c r="E131" s="335"/>
    </row>
    <row r="132" spans="1:5" ht="12" customHeight="1">
      <c r="A132" s="490" t="s">
        <v>341</v>
      </c>
      <c r="B132" s="308" t="s">
        <v>447</v>
      </c>
      <c r="C132" s="335"/>
      <c r="D132" s="335"/>
      <c r="E132" s="335"/>
    </row>
    <row r="133" spans="1:5" s="291" customFormat="1" ht="12" customHeight="1" thickBot="1">
      <c r="A133" s="499" t="s">
        <v>343</v>
      </c>
      <c r="B133" s="306" t="s">
        <v>448</v>
      </c>
      <c r="C133" s="335"/>
      <c r="D133" s="335"/>
      <c r="E133" s="335"/>
    </row>
    <row r="134" spans="1:11" ht="13.5" thickBot="1">
      <c r="A134" s="324" t="s">
        <v>13</v>
      </c>
      <c r="B134" s="327" t="s">
        <v>662</v>
      </c>
      <c r="C134" s="474">
        <f>+C135+C136+C137+C139+C138</f>
        <v>113463000</v>
      </c>
      <c r="D134" s="474">
        <f>+D135+D136+D137+D139+D138</f>
        <v>112528017</v>
      </c>
      <c r="E134" s="474">
        <f>+E135+E136+E137+E139+E138</f>
        <v>101561403</v>
      </c>
      <c r="K134" s="453"/>
    </row>
    <row r="135" spans="1:5" ht="12.75">
      <c r="A135" s="490" t="s">
        <v>67</v>
      </c>
      <c r="B135" s="308" t="s">
        <v>450</v>
      </c>
      <c r="C135" s="335"/>
      <c r="D135" s="335"/>
      <c r="E135" s="335"/>
    </row>
    <row r="136" spans="1:5" ht="12" customHeight="1">
      <c r="A136" s="490" t="s">
        <v>68</v>
      </c>
      <c r="B136" s="308" t="s">
        <v>451</v>
      </c>
      <c r="C136" s="335">
        <v>5279000</v>
      </c>
      <c r="D136" s="335">
        <v>5278750</v>
      </c>
      <c r="E136" s="335">
        <v>5278750</v>
      </c>
    </row>
    <row r="137" spans="1:5" s="291" customFormat="1" ht="12" customHeight="1">
      <c r="A137" s="490" t="s">
        <v>350</v>
      </c>
      <c r="B137" s="308" t="s">
        <v>661</v>
      </c>
      <c r="C137" s="335">
        <v>108184000</v>
      </c>
      <c r="D137" s="335">
        <v>107249267</v>
      </c>
      <c r="E137" s="335">
        <v>96282653</v>
      </c>
    </row>
    <row r="138" spans="1:5" s="291" customFormat="1" ht="12" customHeight="1">
      <c r="A138" s="490" t="s">
        <v>352</v>
      </c>
      <c r="B138" s="308" t="s">
        <v>452</v>
      </c>
      <c r="C138" s="335"/>
      <c r="D138" s="335"/>
      <c r="E138" s="335"/>
    </row>
    <row r="139" spans="1:5" s="291" customFormat="1" ht="12" customHeight="1" thickBot="1">
      <c r="A139" s="499" t="s">
        <v>660</v>
      </c>
      <c r="B139" s="306" t="s">
        <v>453</v>
      </c>
      <c r="C139" s="335"/>
      <c r="D139" s="335"/>
      <c r="E139" s="335"/>
    </row>
    <row r="140" spans="1:5" s="291" customFormat="1" ht="12" customHeight="1" thickBot="1">
      <c r="A140" s="324" t="s">
        <v>14</v>
      </c>
      <c r="B140" s="327" t="s">
        <v>544</v>
      </c>
      <c r="C140" s="476">
        <f>+C141+C142+C143+C144</f>
        <v>0</v>
      </c>
      <c r="D140" s="476">
        <f>+D141+D142+D143+D144</f>
        <v>0</v>
      </c>
      <c r="E140" s="476">
        <f>+E141+E142+E143+E144</f>
        <v>0</v>
      </c>
    </row>
    <row r="141" spans="1:5" s="291" customFormat="1" ht="12" customHeight="1">
      <c r="A141" s="490" t="s">
        <v>129</v>
      </c>
      <c r="B141" s="308" t="s">
        <v>455</v>
      </c>
      <c r="C141" s="335"/>
      <c r="D141" s="335"/>
      <c r="E141" s="335"/>
    </row>
    <row r="142" spans="1:5" s="291" customFormat="1" ht="12" customHeight="1">
      <c r="A142" s="490" t="s">
        <v>130</v>
      </c>
      <c r="B142" s="308" t="s">
        <v>456</v>
      </c>
      <c r="C142" s="335"/>
      <c r="D142" s="335"/>
      <c r="E142" s="335"/>
    </row>
    <row r="143" spans="1:5" s="291" customFormat="1" ht="12" customHeight="1">
      <c r="A143" s="490" t="s">
        <v>155</v>
      </c>
      <c r="B143" s="308" t="s">
        <v>457</v>
      </c>
      <c r="C143" s="335"/>
      <c r="D143" s="335"/>
      <c r="E143" s="335"/>
    </row>
    <row r="144" spans="1:5" ht="12.75" customHeight="1" thickBot="1">
      <c r="A144" s="490" t="s">
        <v>358</v>
      </c>
      <c r="B144" s="308" t="s">
        <v>458</v>
      </c>
      <c r="C144" s="335"/>
      <c r="D144" s="335"/>
      <c r="E144" s="335"/>
    </row>
    <row r="145" spans="1:5" ht="12" customHeight="1" thickBot="1">
      <c r="A145" s="324" t="s">
        <v>15</v>
      </c>
      <c r="B145" s="327" t="s">
        <v>459</v>
      </c>
      <c r="C145" s="489">
        <f>+C125+C129+C134+C140</f>
        <v>113463000</v>
      </c>
      <c r="D145" s="489">
        <f>+D125+D129+D134+D140</f>
        <v>112528017</v>
      </c>
      <c r="E145" s="489">
        <f>+E125+E129+E134+E140</f>
        <v>101561403</v>
      </c>
    </row>
    <row r="146" spans="1:5" ht="15" customHeight="1" thickBot="1">
      <c r="A146" s="501" t="s">
        <v>16</v>
      </c>
      <c r="B146" s="347" t="s">
        <v>460</v>
      </c>
      <c r="C146" s="489">
        <f>+C124+C145</f>
        <v>337928000</v>
      </c>
      <c r="D146" s="489">
        <f>+D124+D145</f>
        <v>398290676</v>
      </c>
      <c r="E146" s="489">
        <f>+E124+E145</f>
        <v>339388031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66" t="s">
        <v>726</v>
      </c>
      <c r="B148" s="467"/>
      <c r="C148" s="90">
        <v>7</v>
      </c>
      <c r="D148" s="91">
        <v>7</v>
      </c>
      <c r="E148" s="88">
        <v>7</v>
      </c>
    </row>
    <row r="149" spans="1:5" ht="14.25" customHeight="1" thickBot="1">
      <c r="A149" s="466" t="s">
        <v>725</v>
      </c>
      <c r="B149" s="467"/>
      <c r="C149" s="90">
        <v>140</v>
      </c>
      <c r="D149" s="91">
        <v>140</v>
      </c>
      <c r="E149" s="88">
        <v>140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="110" zoomScaleNormal="110" zoomScaleSheetLayoutView="100" workbookViewId="0" topLeftCell="A1">
      <selection activeCell="E1" sqref="E1"/>
    </sheetView>
  </sheetViews>
  <sheetFormatPr defaultColWidth="9.00390625" defaultRowHeight="12.75"/>
  <cols>
    <col min="1" max="1" width="14.875" style="481" customWidth="1"/>
    <col min="2" max="2" width="64.625" style="482" customWidth="1"/>
    <col min="3" max="5" width="17.00390625" style="483" customWidth="1"/>
    <col min="6" max="16384" width="9.375" style="32" customWidth="1"/>
  </cols>
  <sheetData>
    <row r="1" spans="1:5" s="457" customFormat="1" ht="16.5" customHeight="1" thickBot="1">
      <c r="A1" s="456"/>
      <c r="B1" s="458"/>
      <c r="C1" s="503"/>
      <c r="D1" s="468"/>
      <c r="E1" s="662" t="s">
        <v>807</v>
      </c>
    </row>
    <row r="2" spans="1:5" s="504" customFormat="1" ht="15.75" customHeight="1">
      <c r="A2" s="484" t="s">
        <v>50</v>
      </c>
      <c r="B2" s="768" t="s">
        <v>151</v>
      </c>
      <c r="C2" s="769"/>
      <c r="D2" s="770"/>
      <c r="E2" s="477" t="s">
        <v>41</v>
      </c>
    </row>
    <row r="3" spans="1:5" s="504" customFormat="1" ht="24.75" thickBot="1">
      <c r="A3" s="502" t="s">
        <v>539</v>
      </c>
      <c r="B3" s="771" t="s">
        <v>663</v>
      </c>
      <c r="C3" s="772"/>
      <c r="D3" s="773"/>
      <c r="E3" s="452" t="s">
        <v>47</v>
      </c>
    </row>
    <row r="4" spans="1:5" s="505" customFormat="1" ht="15.75" customHeight="1" thickBot="1">
      <c r="A4" s="459"/>
      <c r="B4" s="459"/>
      <c r="C4" s="460"/>
      <c r="D4" s="460"/>
      <c r="E4" s="460" t="str">
        <f>'6.1.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506" customFormat="1" ht="12" customHeight="1" thickBot="1">
      <c r="A8" s="324" t="s">
        <v>7</v>
      </c>
      <c r="B8" s="320" t="s">
        <v>302</v>
      </c>
      <c r="C8" s="351">
        <f>SUM(C9:C14)</f>
        <v>176156000</v>
      </c>
      <c r="D8" s="351">
        <f>SUM(D9:D14)</f>
        <v>156066151</v>
      </c>
      <c r="E8" s="334">
        <f>SUM(E9:E14)</f>
        <v>156066151</v>
      </c>
    </row>
    <row r="9" spans="1:5" s="480" customFormat="1" ht="12" customHeight="1">
      <c r="A9" s="490" t="s">
        <v>69</v>
      </c>
      <c r="B9" s="362" t="s">
        <v>303</v>
      </c>
      <c r="C9" s="353">
        <v>58776000</v>
      </c>
      <c r="D9" s="353">
        <v>61122339</v>
      </c>
      <c r="E9" s="336">
        <v>61122339</v>
      </c>
    </row>
    <row r="10" spans="1:5" s="507" customFormat="1" ht="12" customHeight="1">
      <c r="A10" s="491" t="s">
        <v>70</v>
      </c>
      <c r="B10" s="363" t="s">
        <v>304</v>
      </c>
      <c r="C10" s="352">
        <v>32477000</v>
      </c>
      <c r="D10" s="352">
        <v>30928967</v>
      </c>
      <c r="E10" s="335">
        <v>30928967</v>
      </c>
    </row>
    <row r="11" spans="1:5" s="507" customFormat="1" ht="12" customHeight="1">
      <c r="A11" s="491" t="s">
        <v>71</v>
      </c>
      <c r="B11" s="363" t="s">
        <v>305</v>
      </c>
      <c r="C11" s="352">
        <v>53716000</v>
      </c>
      <c r="D11" s="352">
        <v>54715744</v>
      </c>
      <c r="E11" s="335">
        <v>54715744</v>
      </c>
    </row>
    <row r="12" spans="1:5" s="507" customFormat="1" ht="12" customHeight="1">
      <c r="A12" s="491" t="s">
        <v>72</v>
      </c>
      <c r="B12" s="363" t="s">
        <v>306</v>
      </c>
      <c r="C12" s="352">
        <v>1987000</v>
      </c>
      <c r="D12" s="352">
        <v>1987020</v>
      </c>
      <c r="E12" s="335">
        <v>1987020</v>
      </c>
    </row>
    <row r="13" spans="1:5" s="507" customFormat="1" ht="12" customHeight="1">
      <c r="A13" s="491" t="s">
        <v>105</v>
      </c>
      <c r="B13" s="342" t="s">
        <v>734</v>
      </c>
      <c r="C13" s="352">
        <v>29200000</v>
      </c>
      <c r="D13" s="352">
        <v>6183393</v>
      </c>
      <c r="E13" s="335">
        <v>6183393</v>
      </c>
    </row>
    <row r="14" spans="1:5" s="480" customFormat="1" ht="12" customHeight="1" thickBot="1">
      <c r="A14" s="492" t="s">
        <v>73</v>
      </c>
      <c r="B14" s="343" t="s">
        <v>735</v>
      </c>
      <c r="C14" s="354"/>
      <c r="D14" s="354">
        <v>1128688</v>
      </c>
      <c r="E14" s="337">
        <v>1128688</v>
      </c>
    </row>
    <row r="15" spans="1:5" s="480" customFormat="1" ht="12" customHeight="1" thickBot="1">
      <c r="A15" s="324" t="s">
        <v>8</v>
      </c>
      <c r="B15" s="341" t="s">
        <v>307</v>
      </c>
      <c r="C15" s="351">
        <f>SUM(C16:C20)</f>
        <v>111255000</v>
      </c>
      <c r="D15" s="351">
        <f>SUM(D16:D20)</f>
        <v>172364685</v>
      </c>
      <c r="E15" s="334">
        <f>SUM(E16:E20)</f>
        <v>148473341</v>
      </c>
    </row>
    <row r="16" spans="1:5" s="480" customFormat="1" ht="12" customHeight="1">
      <c r="A16" s="490" t="s">
        <v>75</v>
      </c>
      <c r="B16" s="362" t="s">
        <v>308</v>
      </c>
      <c r="C16" s="353"/>
      <c r="D16" s="353"/>
      <c r="E16" s="336"/>
    </row>
    <row r="17" spans="1:5" s="480" customFormat="1" ht="12" customHeight="1">
      <c r="A17" s="491" t="s">
        <v>76</v>
      </c>
      <c r="B17" s="363" t="s">
        <v>309</v>
      </c>
      <c r="C17" s="352"/>
      <c r="D17" s="352"/>
      <c r="E17" s="335"/>
    </row>
    <row r="18" spans="1:5" s="480" customFormat="1" ht="12" customHeight="1">
      <c r="A18" s="491" t="s">
        <v>77</v>
      </c>
      <c r="B18" s="363" t="s">
        <v>310</v>
      </c>
      <c r="C18" s="352"/>
      <c r="D18" s="352"/>
      <c r="E18" s="335"/>
    </row>
    <row r="19" spans="1:5" s="480" customFormat="1" ht="12" customHeight="1">
      <c r="A19" s="491" t="s">
        <v>78</v>
      </c>
      <c r="B19" s="363" t="s">
        <v>311</v>
      </c>
      <c r="C19" s="352"/>
      <c r="D19" s="352"/>
      <c r="E19" s="335"/>
    </row>
    <row r="20" spans="1:5" s="480" customFormat="1" ht="12" customHeight="1">
      <c r="A20" s="491" t="s">
        <v>79</v>
      </c>
      <c r="B20" s="363" t="s">
        <v>312</v>
      </c>
      <c r="C20" s="352">
        <v>111255000</v>
      </c>
      <c r="D20" s="352">
        <v>172364685</v>
      </c>
      <c r="E20" s="335">
        <v>148473341</v>
      </c>
    </row>
    <row r="21" spans="1:5" s="507" customFormat="1" ht="12" customHeight="1" thickBot="1">
      <c r="A21" s="492" t="s">
        <v>86</v>
      </c>
      <c r="B21" s="364" t="s">
        <v>313</v>
      </c>
      <c r="C21" s="354"/>
      <c r="D21" s="354"/>
      <c r="E21" s="337"/>
    </row>
    <row r="22" spans="1:5" s="507" customFormat="1" ht="12" customHeight="1" thickBot="1">
      <c r="A22" s="324" t="s">
        <v>9</v>
      </c>
      <c r="B22" s="320" t="s">
        <v>314</v>
      </c>
      <c r="C22" s="351">
        <f>SUM(C23:C27)</f>
        <v>3810000</v>
      </c>
      <c r="D22" s="351">
        <f>SUM(D23:D27)</f>
        <v>3810000</v>
      </c>
      <c r="E22" s="334">
        <f>SUM(E23:E27)</f>
        <v>3450437</v>
      </c>
    </row>
    <row r="23" spans="1:5" s="507" customFormat="1" ht="12" customHeight="1">
      <c r="A23" s="490" t="s">
        <v>58</v>
      </c>
      <c r="B23" s="362" t="s">
        <v>315</v>
      </c>
      <c r="C23" s="353"/>
      <c r="D23" s="353"/>
      <c r="E23" s="336"/>
    </row>
    <row r="24" spans="1:5" s="480" customFormat="1" ht="12" customHeight="1">
      <c r="A24" s="491" t="s">
        <v>59</v>
      </c>
      <c r="B24" s="363" t="s">
        <v>316</v>
      </c>
      <c r="C24" s="352"/>
      <c r="D24" s="352"/>
      <c r="E24" s="335"/>
    </row>
    <row r="25" spans="1:5" s="507" customFormat="1" ht="12" customHeight="1">
      <c r="A25" s="491" t="s">
        <v>60</v>
      </c>
      <c r="B25" s="363" t="s">
        <v>317</v>
      </c>
      <c r="C25" s="352"/>
      <c r="D25" s="352"/>
      <c r="E25" s="335"/>
    </row>
    <row r="26" spans="1:5" s="507" customFormat="1" ht="12" customHeight="1">
      <c r="A26" s="491" t="s">
        <v>61</v>
      </c>
      <c r="B26" s="363" t="s">
        <v>318</v>
      </c>
      <c r="C26" s="352"/>
      <c r="D26" s="352"/>
      <c r="E26" s="335"/>
    </row>
    <row r="27" spans="1:5" s="507" customFormat="1" ht="12" customHeight="1">
      <c r="A27" s="491" t="s">
        <v>119</v>
      </c>
      <c r="B27" s="363" t="s">
        <v>319</v>
      </c>
      <c r="C27" s="352">
        <v>3810000</v>
      </c>
      <c r="D27" s="352">
        <v>3810000</v>
      </c>
      <c r="E27" s="335">
        <v>3450437</v>
      </c>
    </row>
    <row r="28" spans="1:5" s="507" customFormat="1" ht="12" customHeight="1" thickBot="1">
      <c r="A28" s="492" t="s">
        <v>120</v>
      </c>
      <c r="B28" s="364" t="s">
        <v>320</v>
      </c>
      <c r="C28" s="354"/>
      <c r="D28" s="354"/>
      <c r="E28" s="337"/>
    </row>
    <row r="29" spans="1:5" s="507" customFormat="1" ht="12" customHeight="1" thickBot="1">
      <c r="A29" s="324" t="s">
        <v>121</v>
      </c>
      <c r="B29" s="320" t="s">
        <v>716</v>
      </c>
      <c r="C29" s="357">
        <f>SUM(C30:C35)</f>
        <v>5475000</v>
      </c>
      <c r="D29" s="357">
        <f>SUM(D30:D35)</f>
        <v>8679000</v>
      </c>
      <c r="E29" s="370">
        <f>SUM(E30:E35)</f>
        <v>8559521</v>
      </c>
    </row>
    <row r="30" spans="1:5" s="507" customFormat="1" ht="12" customHeight="1">
      <c r="A30" s="490" t="s">
        <v>321</v>
      </c>
      <c r="B30" s="362" t="s">
        <v>736</v>
      </c>
      <c r="C30" s="353">
        <v>1400000</v>
      </c>
      <c r="D30" s="353">
        <v>1470000</v>
      </c>
      <c r="E30" s="336">
        <v>1469794</v>
      </c>
    </row>
    <row r="31" spans="1:5" s="507" customFormat="1" ht="12" customHeight="1">
      <c r="A31" s="491" t="s">
        <v>322</v>
      </c>
      <c r="B31" s="363" t="s">
        <v>720</v>
      </c>
      <c r="C31" s="352"/>
      <c r="D31" s="352"/>
      <c r="E31" s="335"/>
    </row>
    <row r="32" spans="1:5" s="507" customFormat="1" ht="12" customHeight="1">
      <c r="A32" s="491" t="s">
        <v>323</v>
      </c>
      <c r="B32" s="363" t="s">
        <v>721</v>
      </c>
      <c r="C32" s="352">
        <v>2175000</v>
      </c>
      <c r="D32" s="352">
        <v>5175000</v>
      </c>
      <c r="E32" s="335">
        <v>5149189</v>
      </c>
    </row>
    <row r="33" spans="1:5" s="507" customFormat="1" ht="12" customHeight="1">
      <c r="A33" s="491" t="s">
        <v>717</v>
      </c>
      <c r="B33" s="363" t="s">
        <v>722</v>
      </c>
      <c r="C33" s="352"/>
      <c r="D33" s="352"/>
      <c r="E33" s="335"/>
    </row>
    <row r="34" spans="1:5" s="507" customFormat="1" ht="12" customHeight="1">
      <c r="A34" s="491" t="s">
        <v>718</v>
      </c>
      <c r="B34" s="363" t="s">
        <v>737</v>
      </c>
      <c r="C34" s="352">
        <v>1800000</v>
      </c>
      <c r="D34" s="352">
        <v>1840000</v>
      </c>
      <c r="E34" s="335">
        <v>1838218</v>
      </c>
    </row>
    <row r="35" spans="1:5" s="507" customFormat="1" ht="12" customHeight="1" thickBot="1">
      <c r="A35" s="492" t="s">
        <v>719</v>
      </c>
      <c r="B35" s="343" t="s">
        <v>324</v>
      </c>
      <c r="C35" s="354">
        <v>100000</v>
      </c>
      <c r="D35" s="354">
        <v>194000</v>
      </c>
      <c r="E35" s="337">
        <v>102320</v>
      </c>
    </row>
    <row r="36" spans="1:5" s="507" customFormat="1" ht="12" customHeight="1" thickBot="1">
      <c r="A36" s="324" t="s">
        <v>11</v>
      </c>
      <c r="B36" s="320" t="s">
        <v>325</v>
      </c>
      <c r="C36" s="351">
        <f>SUM(C37:C46)</f>
        <v>4587000</v>
      </c>
      <c r="D36" s="351">
        <f>SUM(D37:D46)</f>
        <v>8440250</v>
      </c>
      <c r="E36" s="334">
        <f>SUM(E37:E46)</f>
        <v>6377483</v>
      </c>
    </row>
    <row r="37" spans="1:5" s="507" customFormat="1" ht="12" customHeight="1">
      <c r="A37" s="490" t="s">
        <v>62</v>
      </c>
      <c r="B37" s="362" t="s">
        <v>326</v>
      </c>
      <c r="C37" s="353">
        <v>1400000</v>
      </c>
      <c r="D37" s="353">
        <v>1400000</v>
      </c>
      <c r="E37" s="336">
        <v>632156</v>
      </c>
    </row>
    <row r="38" spans="1:5" s="507" customFormat="1" ht="12" customHeight="1">
      <c r="A38" s="491" t="s">
        <v>63</v>
      </c>
      <c r="B38" s="363" t="s">
        <v>327</v>
      </c>
      <c r="C38" s="352">
        <v>1750000</v>
      </c>
      <c r="D38" s="352">
        <v>4470000</v>
      </c>
      <c r="E38" s="335">
        <v>4092150</v>
      </c>
    </row>
    <row r="39" spans="1:5" s="507" customFormat="1" ht="12" customHeight="1">
      <c r="A39" s="491" t="s">
        <v>64</v>
      </c>
      <c r="B39" s="363" t="s">
        <v>328</v>
      </c>
      <c r="C39" s="352">
        <v>695000</v>
      </c>
      <c r="D39" s="352">
        <v>815000</v>
      </c>
      <c r="E39" s="335">
        <v>251723</v>
      </c>
    </row>
    <row r="40" spans="1:5" s="507" customFormat="1" ht="12" customHeight="1">
      <c r="A40" s="491" t="s">
        <v>123</v>
      </c>
      <c r="B40" s="363" t="s">
        <v>329</v>
      </c>
      <c r="C40" s="352"/>
      <c r="D40" s="352"/>
      <c r="E40" s="335"/>
    </row>
    <row r="41" spans="1:5" s="507" customFormat="1" ht="12" customHeight="1">
      <c r="A41" s="491" t="s">
        <v>124</v>
      </c>
      <c r="B41" s="363" t="s">
        <v>330</v>
      </c>
      <c r="C41" s="352"/>
      <c r="D41" s="352"/>
      <c r="E41" s="335"/>
    </row>
    <row r="42" spans="1:5" s="507" customFormat="1" ht="12" customHeight="1">
      <c r="A42" s="491" t="s">
        <v>125</v>
      </c>
      <c r="B42" s="363" t="s">
        <v>331</v>
      </c>
      <c r="C42" s="352">
        <v>732000</v>
      </c>
      <c r="D42" s="352">
        <v>1432250</v>
      </c>
      <c r="E42" s="335">
        <v>1085475</v>
      </c>
    </row>
    <row r="43" spans="1:5" s="507" customFormat="1" ht="12" customHeight="1">
      <c r="A43" s="491" t="s">
        <v>126</v>
      </c>
      <c r="B43" s="363" t="s">
        <v>332</v>
      </c>
      <c r="C43" s="352"/>
      <c r="D43" s="352"/>
      <c r="E43" s="335"/>
    </row>
    <row r="44" spans="1:5" s="507" customFormat="1" ht="12" customHeight="1">
      <c r="A44" s="491" t="s">
        <v>127</v>
      </c>
      <c r="B44" s="363" t="s">
        <v>333</v>
      </c>
      <c r="C44" s="352">
        <v>10000</v>
      </c>
      <c r="D44" s="352">
        <v>10000</v>
      </c>
      <c r="E44" s="335">
        <v>3328</v>
      </c>
    </row>
    <row r="45" spans="1:5" s="507" customFormat="1" ht="12" customHeight="1">
      <c r="A45" s="491" t="s">
        <v>334</v>
      </c>
      <c r="B45" s="363" t="s">
        <v>738</v>
      </c>
      <c r="C45" s="355"/>
      <c r="D45" s="355">
        <v>313000</v>
      </c>
      <c r="E45" s="338">
        <v>312651</v>
      </c>
    </row>
    <row r="46" spans="1:5" s="480" customFormat="1" ht="12" customHeight="1" thickBot="1">
      <c r="A46" s="492" t="s">
        <v>336</v>
      </c>
      <c r="B46" s="364" t="s">
        <v>337</v>
      </c>
      <c r="C46" s="356"/>
      <c r="D46" s="356"/>
      <c r="E46" s="339"/>
    </row>
    <row r="47" spans="1:5" s="507" customFormat="1" ht="12" customHeight="1" thickBot="1">
      <c r="A47" s="324" t="s">
        <v>12</v>
      </c>
      <c r="B47" s="320" t="s">
        <v>338</v>
      </c>
      <c r="C47" s="351">
        <f>SUM(C48:C52)</f>
        <v>0</v>
      </c>
      <c r="D47" s="351">
        <f>SUM(D48:D52)</f>
        <v>800000</v>
      </c>
      <c r="E47" s="334">
        <f>SUM(E48:E52)</f>
        <v>800000</v>
      </c>
    </row>
    <row r="48" spans="1:5" s="507" customFormat="1" ht="12" customHeight="1">
      <c r="A48" s="490" t="s">
        <v>65</v>
      </c>
      <c r="B48" s="362" t="s">
        <v>339</v>
      </c>
      <c r="C48" s="372"/>
      <c r="D48" s="372"/>
      <c r="E48" s="340"/>
    </row>
    <row r="49" spans="1:5" s="507" customFormat="1" ht="12" customHeight="1">
      <c r="A49" s="491" t="s">
        <v>66</v>
      </c>
      <c r="B49" s="363" t="s">
        <v>340</v>
      </c>
      <c r="C49" s="355"/>
      <c r="D49" s="355">
        <v>800000</v>
      </c>
      <c r="E49" s="338">
        <v>800000</v>
      </c>
    </row>
    <row r="50" spans="1:5" s="507" customFormat="1" ht="12" customHeight="1">
      <c r="A50" s="491" t="s">
        <v>341</v>
      </c>
      <c r="B50" s="363" t="s">
        <v>342</v>
      </c>
      <c r="C50" s="355"/>
      <c r="D50" s="355"/>
      <c r="E50" s="338"/>
    </row>
    <row r="51" spans="1:5" s="507" customFormat="1" ht="12" customHeight="1">
      <c r="A51" s="491" t="s">
        <v>343</v>
      </c>
      <c r="B51" s="363" t="s">
        <v>344</v>
      </c>
      <c r="C51" s="355"/>
      <c r="D51" s="355"/>
      <c r="E51" s="338"/>
    </row>
    <row r="52" spans="1:5" s="507" customFormat="1" ht="12" customHeight="1" thickBot="1">
      <c r="A52" s="492" t="s">
        <v>345</v>
      </c>
      <c r="B52" s="364" t="s">
        <v>346</v>
      </c>
      <c r="C52" s="356"/>
      <c r="D52" s="356"/>
      <c r="E52" s="339"/>
    </row>
    <row r="53" spans="1:5" s="507" customFormat="1" ht="12" customHeight="1" thickBot="1">
      <c r="A53" s="324" t="s">
        <v>128</v>
      </c>
      <c r="B53" s="320" t="s">
        <v>347</v>
      </c>
      <c r="C53" s="351">
        <f>SUM(C54:C56)</f>
        <v>30000</v>
      </c>
      <c r="D53" s="351">
        <f>SUM(D54:D56)</f>
        <v>30000</v>
      </c>
      <c r="E53" s="334">
        <f>SUM(E54:E56)</f>
        <v>24000</v>
      </c>
    </row>
    <row r="54" spans="1:5" s="480" customFormat="1" ht="12" customHeight="1">
      <c r="A54" s="490" t="s">
        <v>67</v>
      </c>
      <c r="B54" s="362" t="s">
        <v>348</v>
      </c>
      <c r="C54" s="353"/>
      <c r="D54" s="353"/>
      <c r="E54" s="336"/>
    </row>
    <row r="55" spans="1:5" s="480" customFormat="1" ht="12" customHeight="1">
      <c r="A55" s="491" t="s">
        <v>68</v>
      </c>
      <c r="B55" s="363" t="s">
        <v>349</v>
      </c>
      <c r="C55" s="352"/>
      <c r="D55" s="352"/>
      <c r="E55" s="335"/>
    </row>
    <row r="56" spans="1:5" s="480" customFormat="1" ht="12" customHeight="1">
      <c r="A56" s="491" t="s">
        <v>350</v>
      </c>
      <c r="B56" s="363" t="s">
        <v>351</v>
      </c>
      <c r="C56" s="352">
        <v>30000</v>
      </c>
      <c r="D56" s="352">
        <v>30000</v>
      </c>
      <c r="E56" s="335">
        <v>24000</v>
      </c>
    </row>
    <row r="57" spans="1:5" s="480" customFormat="1" ht="12" customHeight="1" thickBot="1">
      <c r="A57" s="492" t="s">
        <v>352</v>
      </c>
      <c r="B57" s="364" t="s">
        <v>353</v>
      </c>
      <c r="C57" s="354"/>
      <c r="D57" s="354"/>
      <c r="E57" s="337"/>
    </row>
    <row r="58" spans="1:5" s="507" customFormat="1" ht="12" customHeight="1" thickBot="1">
      <c r="A58" s="324" t="s">
        <v>14</v>
      </c>
      <c r="B58" s="341" t="s">
        <v>354</v>
      </c>
      <c r="C58" s="351">
        <f>SUM(C59:C61)</f>
        <v>0</v>
      </c>
      <c r="D58" s="351">
        <f>SUM(D59:D61)</f>
        <v>50000</v>
      </c>
      <c r="E58" s="334">
        <f>SUM(E59:E61)</f>
        <v>50000</v>
      </c>
    </row>
    <row r="59" spans="1:5" s="507" customFormat="1" ht="12" customHeight="1">
      <c r="A59" s="490" t="s">
        <v>129</v>
      </c>
      <c r="B59" s="362" t="s">
        <v>355</v>
      </c>
      <c r="C59" s="355"/>
      <c r="D59" s="355"/>
      <c r="E59" s="338"/>
    </row>
    <row r="60" spans="1:5" s="507" customFormat="1" ht="12" customHeight="1">
      <c r="A60" s="491" t="s">
        <v>130</v>
      </c>
      <c r="B60" s="363" t="s">
        <v>542</v>
      </c>
      <c r="C60" s="355"/>
      <c r="D60" s="355"/>
      <c r="E60" s="338"/>
    </row>
    <row r="61" spans="1:5" s="507" customFormat="1" ht="12" customHeight="1">
      <c r="A61" s="491" t="s">
        <v>155</v>
      </c>
      <c r="B61" s="363" t="s">
        <v>357</v>
      </c>
      <c r="C61" s="355"/>
      <c r="D61" s="355">
        <v>50000</v>
      </c>
      <c r="E61" s="338">
        <v>50000</v>
      </c>
    </row>
    <row r="62" spans="1:5" s="507" customFormat="1" ht="12" customHeight="1" thickBot="1">
      <c r="A62" s="492" t="s">
        <v>358</v>
      </c>
      <c r="B62" s="364" t="s">
        <v>359</v>
      </c>
      <c r="C62" s="355"/>
      <c r="D62" s="355"/>
      <c r="E62" s="338"/>
    </row>
    <row r="63" spans="1:5" s="507" customFormat="1" ht="12" customHeight="1" thickBot="1">
      <c r="A63" s="324" t="s">
        <v>15</v>
      </c>
      <c r="B63" s="320" t="s">
        <v>360</v>
      </c>
      <c r="C63" s="357">
        <f>+C8+C15+C22+C29+C36+C47+C53+C58</f>
        <v>301313000</v>
      </c>
      <c r="D63" s="357">
        <f>+D8+D15+D22+D29+D36+D47+D53+D58</f>
        <v>350240086</v>
      </c>
      <c r="E63" s="370">
        <f>+E8+E15+E22+E29+E36+E47+E53+E58</f>
        <v>323800933</v>
      </c>
    </row>
    <row r="64" spans="1:5" s="507" customFormat="1" ht="12" customHeight="1" thickBot="1">
      <c r="A64" s="493" t="s">
        <v>540</v>
      </c>
      <c r="B64" s="341" t="s">
        <v>362</v>
      </c>
      <c r="C64" s="351">
        <f>SUM(C65:C67)</f>
        <v>0</v>
      </c>
      <c r="D64" s="351">
        <f>SUM(D65:D67)</f>
        <v>0</v>
      </c>
      <c r="E64" s="334">
        <f>SUM(E65:E67)</f>
        <v>0</v>
      </c>
    </row>
    <row r="65" spans="1:5" s="507" customFormat="1" ht="12" customHeight="1">
      <c r="A65" s="490" t="s">
        <v>363</v>
      </c>
      <c r="B65" s="362" t="s">
        <v>364</v>
      </c>
      <c r="C65" s="355"/>
      <c r="D65" s="355"/>
      <c r="E65" s="338"/>
    </row>
    <row r="66" spans="1:5" s="507" customFormat="1" ht="12" customHeight="1">
      <c r="A66" s="491" t="s">
        <v>365</v>
      </c>
      <c r="B66" s="363" t="s">
        <v>366</v>
      </c>
      <c r="C66" s="355"/>
      <c r="D66" s="355"/>
      <c r="E66" s="338"/>
    </row>
    <row r="67" spans="1:5" s="507" customFormat="1" ht="12" customHeight="1" thickBot="1">
      <c r="A67" s="492" t="s">
        <v>367</v>
      </c>
      <c r="B67" s="486" t="s">
        <v>368</v>
      </c>
      <c r="C67" s="355"/>
      <c r="D67" s="355"/>
      <c r="E67" s="338"/>
    </row>
    <row r="68" spans="1:5" s="507" customFormat="1" ht="12" customHeight="1" thickBot="1">
      <c r="A68" s="493" t="s">
        <v>369</v>
      </c>
      <c r="B68" s="341" t="s">
        <v>370</v>
      </c>
      <c r="C68" s="351">
        <f>SUM(C69:C72)</f>
        <v>0</v>
      </c>
      <c r="D68" s="351">
        <f>SUM(D69:D72)</f>
        <v>0</v>
      </c>
      <c r="E68" s="334">
        <f>SUM(E69:E72)</f>
        <v>0</v>
      </c>
    </row>
    <row r="69" spans="1:5" s="507" customFormat="1" ht="12" customHeight="1">
      <c r="A69" s="490" t="s">
        <v>106</v>
      </c>
      <c r="B69" s="362" t="s">
        <v>371</v>
      </c>
      <c r="C69" s="355"/>
      <c r="D69" s="355"/>
      <c r="E69" s="338"/>
    </row>
    <row r="70" spans="1:5" s="507" customFormat="1" ht="12" customHeight="1">
      <c r="A70" s="491" t="s">
        <v>107</v>
      </c>
      <c r="B70" s="363" t="s">
        <v>372</v>
      </c>
      <c r="C70" s="355"/>
      <c r="D70" s="355"/>
      <c r="E70" s="338"/>
    </row>
    <row r="71" spans="1:5" s="507" customFormat="1" ht="12" customHeight="1">
      <c r="A71" s="491" t="s">
        <v>373</v>
      </c>
      <c r="B71" s="363" t="s">
        <v>374</v>
      </c>
      <c r="C71" s="355"/>
      <c r="D71" s="355"/>
      <c r="E71" s="338"/>
    </row>
    <row r="72" spans="1:5" s="507" customFormat="1" ht="12" customHeight="1" thickBot="1">
      <c r="A72" s="492" t="s">
        <v>375</v>
      </c>
      <c r="B72" s="364" t="s">
        <v>376</v>
      </c>
      <c r="C72" s="355"/>
      <c r="D72" s="355"/>
      <c r="E72" s="338"/>
    </row>
    <row r="73" spans="1:5" s="507" customFormat="1" ht="12" customHeight="1" thickBot="1">
      <c r="A73" s="493" t="s">
        <v>377</v>
      </c>
      <c r="B73" s="341" t="s">
        <v>378</v>
      </c>
      <c r="C73" s="351">
        <f>SUM(C74:C75)</f>
        <v>32790000</v>
      </c>
      <c r="D73" s="351">
        <f>SUM(D74:D75)</f>
        <v>38489000</v>
      </c>
      <c r="E73" s="334">
        <f>SUM(E74:E75)</f>
        <v>38489000</v>
      </c>
    </row>
    <row r="74" spans="1:5" s="507" customFormat="1" ht="12" customHeight="1">
      <c r="A74" s="490" t="s">
        <v>379</v>
      </c>
      <c r="B74" s="362" t="s">
        <v>380</v>
      </c>
      <c r="C74" s="355">
        <v>32790000</v>
      </c>
      <c r="D74" s="355">
        <v>38489000</v>
      </c>
      <c r="E74" s="338">
        <v>38489000</v>
      </c>
    </row>
    <row r="75" spans="1:5" s="507" customFormat="1" ht="12" customHeight="1" thickBot="1">
      <c r="A75" s="492" t="s">
        <v>381</v>
      </c>
      <c r="B75" s="364" t="s">
        <v>382</v>
      </c>
      <c r="C75" s="355"/>
      <c r="D75" s="355"/>
      <c r="E75" s="338"/>
    </row>
    <row r="76" spans="1:5" s="507" customFormat="1" ht="12" customHeight="1" thickBot="1">
      <c r="A76" s="493" t="s">
        <v>383</v>
      </c>
      <c r="B76" s="341" t="s">
        <v>384</v>
      </c>
      <c r="C76" s="351">
        <f>SUM(C77:C79)</f>
        <v>0</v>
      </c>
      <c r="D76" s="351">
        <f>SUM(D77:D79)</f>
        <v>5736590</v>
      </c>
      <c r="E76" s="334">
        <f>SUM(E77:E79)</f>
        <v>5736590</v>
      </c>
    </row>
    <row r="77" spans="1:5" s="507" customFormat="1" ht="12" customHeight="1">
      <c r="A77" s="490" t="s">
        <v>385</v>
      </c>
      <c r="B77" s="362" t="s">
        <v>386</v>
      </c>
      <c r="C77" s="355"/>
      <c r="D77" s="355">
        <v>5736590</v>
      </c>
      <c r="E77" s="338">
        <v>5736590</v>
      </c>
    </row>
    <row r="78" spans="1:5" s="507" customFormat="1" ht="12" customHeight="1">
      <c r="A78" s="491" t="s">
        <v>387</v>
      </c>
      <c r="B78" s="363" t="s">
        <v>388</v>
      </c>
      <c r="C78" s="355"/>
      <c r="D78" s="355"/>
      <c r="E78" s="338"/>
    </row>
    <row r="79" spans="1:5" s="507" customFormat="1" ht="12" customHeight="1" thickBot="1">
      <c r="A79" s="492" t="s">
        <v>389</v>
      </c>
      <c r="B79" s="364" t="s">
        <v>390</v>
      </c>
      <c r="C79" s="355"/>
      <c r="D79" s="355"/>
      <c r="E79" s="338"/>
    </row>
    <row r="80" spans="1:5" s="507" customFormat="1" ht="12" customHeight="1" thickBot="1">
      <c r="A80" s="493" t="s">
        <v>391</v>
      </c>
      <c r="B80" s="341" t="s">
        <v>392</v>
      </c>
      <c r="C80" s="351">
        <f>SUM(C81:C84)</f>
        <v>0</v>
      </c>
      <c r="D80" s="351">
        <f>SUM(D81:D84)</f>
        <v>0</v>
      </c>
      <c r="E80" s="334">
        <f>SUM(E81:E84)</f>
        <v>0</v>
      </c>
    </row>
    <row r="81" spans="1:5" s="507" customFormat="1" ht="12" customHeight="1">
      <c r="A81" s="494" t="s">
        <v>393</v>
      </c>
      <c r="B81" s="362" t="s">
        <v>394</v>
      </c>
      <c r="C81" s="355"/>
      <c r="D81" s="355"/>
      <c r="E81" s="338"/>
    </row>
    <row r="82" spans="1:5" s="507" customFormat="1" ht="12" customHeight="1">
      <c r="A82" s="495" t="s">
        <v>395</v>
      </c>
      <c r="B82" s="363" t="s">
        <v>396</v>
      </c>
      <c r="C82" s="355"/>
      <c r="D82" s="355"/>
      <c r="E82" s="338"/>
    </row>
    <row r="83" spans="1:5" s="507" customFormat="1" ht="12" customHeight="1">
      <c r="A83" s="495" t="s">
        <v>397</v>
      </c>
      <c r="B83" s="363" t="s">
        <v>398</v>
      </c>
      <c r="C83" s="355"/>
      <c r="D83" s="355"/>
      <c r="E83" s="338"/>
    </row>
    <row r="84" spans="1:5" s="507" customFormat="1" ht="12" customHeight="1" thickBot="1">
      <c r="A84" s="496" t="s">
        <v>399</v>
      </c>
      <c r="B84" s="364" t="s">
        <v>400</v>
      </c>
      <c r="C84" s="355"/>
      <c r="D84" s="355"/>
      <c r="E84" s="338"/>
    </row>
    <row r="85" spans="1:5" s="507" customFormat="1" ht="12" customHeight="1" thickBot="1">
      <c r="A85" s="493" t="s">
        <v>401</v>
      </c>
      <c r="B85" s="341" t="s">
        <v>402</v>
      </c>
      <c r="C85" s="376"/>
      <c r="D85" s="376"/>
      <c r="E85" s="377"/>
    </row>
    <row r="86" spans="1:5" s="507" customFormat="1" ht="12" customHeight="1" thickBot="1">
      <c r="A86" s="493" t="s">
        <v>403</v>
      </c>
      <c r="B86" s="487" t="s">
        <v>404</v>
      </c>
      <c r="C86" s="357">
        <f>+C64+C68+C73+C76+C80+C85</f>
        <v>32790000</v>
      </c>
      <c r="D86" s="357">
        <f>+D64+D68+D73+D76+D80+D85</f>
        <v>44225590</v>
      </c>
      <c r="E86" s="370">
        <f>+E64+E68+E73+E76+E80+E85</f>
        <v>44225590</v>
      </c>
    </row>
    <row r="87" spans="1:5" s="507" customFormat="1" ht="12" customHeight="1" thickBot="1">
      <c r="A87" s="497" t="s">
        <v>405</v>
      </c>
      <c r="B87" s="488" t="s">
        <v>541</v>
      </c>
      <c r="C87" s="357">
        <f>+C63+C86</f>
        <v>334103000</v>
      </c>
      <c r="D87" s="357">
        <f>+D63+D86</f>
        <v>394465676</v>
      </c>
      <c r="E87" s="370">
        <f>+E63+E86</f>
        <v>368026523</v>
      </c>
    </row>
    <row r="88" spans="1:5" s="507" customFormat="1" ht="15" customHeight="1">
      <c r="A88" s="462"/>
      <c r="B88" s="463"/>
      <c r="C88" s="478"/>
      <c r="D88" s="478"/>
      <c r="E88" s="478"/>
    </row>
    <row r="89" spans="1:5" ht="13.5" thickBot="1">
      <c r="A89" s="464"/>
      <c r="B89" s="465"/>
      <c r="C89" s="479"/>
      <c r="D89" s="479"/>
      <c r="E89" s="479"/>
    </row>
    <row r="90" spans="1:5" s="506" customFormat="1" ht="16.5" customHeight="1" thickBot="1">
      <c r="A90" s="765" t="s">
        <v>43</v>
      </c>
      <c r="B90" s="766"/>
      <c r="C90" s="766"/>
      <c r="D90" s="766"/>
      <c r="E90" s="767"/>
    </row>
    <row r="91" spans="1:5" s="291" customFormat="1" ht="12" customHeight="1" thickBot="1">
      <c r="A91" s="485" t="s">
        <v>7</v>
      </c>
      <c r="B91" s="323" t="s">
        <v>413</v>
      </c>
      <c r="C91" s="469">
        <f>SUM(C92:C96)</f>
        <v>209840000</v>
      </c>
      <c r="D91" s="469">
        <f>SUM(D92:D96)</f>
        <v>274163459</v>
      </c>
      <c r="E91" s="469">
        <f>SUM(E92:E96)</f>
        <v>228292785</v>
      </c>
    </row>
    <row r="92" spans="1:5" ht="12" customHeight="1">
      <c r="A92" s="498" t="s">
        <v>69</v>
      </c>
      <c r="B92" s="309" t="s">
        <v>37</v>
      </c>
      <c r="C92" s="470">
        <v>119367000</v>
      </c>
      <c r="D92" s="470">
        <v>172685559</v>
      </c>
      <c r="E92" s="470">
        <v>136642830</v>
      </c>
    </row>
    <row r="93" spans="1:5" ht="12" customHeight="1">
      <c r="A93" s="491" t="s">
        <v>70</v>
      </c>
      <c r="B93" s="307" t="s">
        <v>131</v>
      </c>
      <c r="C93" s="471">
        <v>18749000</v>
      </c>
      <c r="D93" s="471">
        <v>26359000</v>
      </c>
      <c r="E93" s="471">
        <v>21140437</v>
      </c>
    </row>
    <row r="94" spans="1:5" ht="12" customHeight="1">
      <c r="A94" s="491" t="s">
        <v>71</v>
      </c>
      <c r="B94" s="307" t="s">
        <v>98</v>
      </c>
      <c r="C94" s="473">
        <v>29879000</v>
      </c>
      <c r="D94" s="473">
        <v>29699909</v>
      </c>
      <c r="E94" s="473">
        <v>28214839</v>
      </c>
    </row>
    <row r="95" spans="1:5" ht="12" customHeight="1">
      <c r="A95" s="491" t="s">
        <v>72</v>
      </c>
      <c r="B95" s="310" t="s">
        <v>132</v>
      </c>
      <c r="C95" s="473">
        <v>7575000</v>
      </c>
      <c r="D95" s="473">
        <v>10299150</v>
      </c>
      <c r="E95" s="473">
        <v>8542587</v>
      </c>
    </row>
    <row r="96" spans="1:5" ht="12" customHeight="1">
      <c r="A96" s="491" t="s">
        <v>81</v>
      </c>
      <c r="B96" s="318" t="s">
        <v>133</v>
      </c>
      <c r="C96" s="473">
        <v>34270000</v>
      </c>
      <c r="D96" s="473">
        <v>35119841</v>
      </c>
      <c r="E96" s="473">
        <v>33752092</v>
      </c>
    </row>
    <row r="97" spans="1:5" ht="12" customHeight="1">
      <c r="A97" s="491" t="s">
        <v>73</v>
      </c>
      <c r="B97" s="307" t="s">
        <v>414</v>
      </c>
      <c r="C97" s="473"/>
      <c r="D97" s="473">
        <v>29841</v>
      </c>
      <c r="E97" s="473">
        <v>29841</v>
      </c>
    </row>
    <row r="98" spans="1:5" ht="12" customHeight="1">
      <c r="A98" s="491" t="s">
        <v>74</v>
      </c>
      <c r="B98" s="330" t="s">
        <v>415</v>
      </c>
      <c r="C98" s="473"/>
      <c r="D98" s="473"/>
      <c r="E98" s="473"/>
    </row>
    <row r="99" spans="1:5" ht="12" customHeight="1">
      <c r="A99" s="491" t="s">
        <v>82</v>
      </c>
      <c r="B99" s="331" t="s">
        <v>416</v>
      </c>
      <c r="C99" s="473"/>
      <c r="D99" s="473"/>
      <c r="E99" s="473"/>
    </row>
    <row r="100" spans="1:5" ht="12" customHeight="1">
      <c r="A100" s="491" t="s">
        <v>83</v>
      </c>
      <c r="B100" s="331" t="s">
        <v>417</v>
      </c>
      <c r="C100" s="473"/>
      <c r="D100" s="473"/>
      <c r="E100" s="473"/>
    </row>
    <row r="101" spans="1:5" ht="12" customHeight="1">
      <c r="A101" s="491" t="s">
        <v>84</v>
      </c>
      <c r="B101" s="330" t="s">
        <v>418</v>
      </c>
      <c r="C101" s="473">
        <v>34280000</v>
      </c>
      <c r="D101" s="473">
        <v>34200000</v>
      </c>
      <c r="E101" s="473">
        <v>32902251</v>
      </c>
    </row>
    <row r="102" spans="1:5" ht="12" customHeight="1">
      <c r="A102" s="491" t="s">
        <v>85</v>
      </c>
      <c r="B102" s="330" t="s">
        <v>419</v>
      </c>
      <c r="C102" s="473"/>
      <c r="D102" s="473"/>
      <c r="E102" s="473"/>
    </row>
    <row r="103" spans="1:5" ht="12" customHeight="1">
      <c r="A103" s="491" t="s">
        <v>87</v>
      </c>
      <c r="B103" s="331" t="s">
        <v>420</v>
      </c>
      <c r="C103" s="473"/>
      <c r="D103" s="473"/>
      <c r="E103" s="473"/>
    </row>
    <row r="104" spans="1:5" ht="12" customHeight="1">
      <c r="A104" s="499" t="s">
        <v>134</v>
      </c>
      <c r="B104" s="332" t="s">
        <v>421</v>
      </c>
      <c r="C104" s="473"/>
      <c r="D104" s="473"/>
      <c r="E104" s="473"/>
    </row>
    <row r="105" spans="1:5" ht="12" customHeight="1">
      <c r="A105" s="491" t="s">
        <v>422</v>
      </c>
      <c r="B105" s="332" t="s">
        <v>423</v>
      </c>
      <c r="C105" s="473"/>
      <c r="D105" s="473"/>
      <c r="E105" s="473"/>
    </row>
    <row r="106" spans="1:5" s="291" customFormat="1" ht="12" customHeight="1" thickBot="1">
      <c r="A106" s="500" t="s">
        <v>424</v>
      </c>
      <c r="B106" s="333" t="s">
        <v>425</v>
      </c>
      <c r="C106" s="475"/>
      <c r="D106" s="475">
        <v>820000</v>
      </c>
      <c r="E106" s="475">
        <v>820000</v>
      </c>
    </row>
    <row r="107" spans="1:5" ht="12" customHeight="1" thickBot="1">
      <c r="A107" s="324" t="s">
        <v>8</v>
      </c>
      <c r="B107" s="322" t="s">
        <v>426</v>
      </c>
      <c r="C107" s="345">
        <f>+C108+C110+C112</f>
        <v>8800000</v>
      </c>
      <c r="D107" s="345">
        <f>+D108+D110+D112</f>
        <v>5774200</v>
      </c>
      <c r="E107" s="345">
        <f>+E108+E110+E112</f>
        <v>5708843</v>
      </c>
    </row>
    <row r="108" spans="1:5" ht="12" customHeight="1">
      <c r="A108" s="490" t="s">
        <v>75</v>
      </c>
      <c r="B108" s="307" t="s">
        <v>154</v>
      </c>
      <c r="C108" s="472">
        <v>8800000</v>
      </c>
      <c r="D108" s="472">
        <v>3793000</v>
      </c>
      <c r="E108" s="472">
        <v>3727643</v>
      </c>
    </row>
    <row r="109" spans="1:5" ht="12" customHeight="1">
      <c r="A109" s="490" t="s">
        <v>76</v>
      </c>
      <c r="B109" s="311" t="s">
        <v>427</v>
      </c>
      <c r="C109" s="472"/>
      <c r="D109" s="472"/>
      <c r="E109" s="472"/>
    </row>
    <row r="110" spans="1:5" ht="12" customHeight="1">
      <c r="A110" s="490" t="s">
        <v>77</v>
      </c>
      <c r="B110" s="311" t="s">
        <v>135</v>
      </c>
      <c r="C110" s="471"/>
      <c r="D110" s="471"/>
      <c r="E110" s="471"/>
    </row>
    <row r="111" spans="1:5" ht="12" customHeight="1">
      <c r="A111" s="490" t="s">
        <v>78</v>
      </c>
      <c r="B111" s="311" t="s">
        <v>428</v>
      </c>
      <c r="C111" s="335"/>
      <c r="D111" s="335"/>
      <c r="E111" s="335"/>
    </row>
    <row r="112" spans="1:5" ht="12" customHeight="1">
      <c r="A112" s="490" t="s">
        <v>79</v>
      </c>
      <c r="B112" s="343" t="s">
        <v>156</v>
      </c>
      <c r="C112" s="335"/>
      <c r="D112" s="335">
        <v>1981200</v>
      </c>
      <c r="E112" s="335">
        <v>1981200</v>
      </c>
    </row>
    <row r="113" spans="1:5" ht="12" customHeight="1">
      <c r="A113" s="490" t="s">
        <v>86</v>
      </c>
      <c r="B113" s="342" t="s">
        <v>429</v>
      </c>
      <c r="C113" s="335"/>
      <c r="D113" s="335"/>
      <c r="E113" s="335"/>
    </row>
    <row r="114" spans="1:5" ht="12" customHeight="1">
      <c r="A114" s="490" t="s">
        <v>88</v>
      </c>
      <c r="B114" s="358" t="s">
        <v>430</v>
      </c>
      <c r="C114" s="335"/>
      <c r="D114" s="335"/>
      <c r="E114" s="335"/>
    </row>
    <row r="115" spans="1:5" ht="12" customHeight="1">
      <c r="A115" s="490" t="s">
        <v>136</v>
      </c>
      <c r="B115" s="331" t="s">
        <v>417</v>
      </c>
      <c r="C115" s="335"/>
      <c r="D115" s="335"/>
      <c r="E115" s="335"/>
    </row>
    <row r="116" spans="1:5" ht="12" customHeight="1">
      <c r="A116" s="490" t="s">
        <v>137</v>
      </c>
      <c r="B116" s="331" t="s">
        <v>431</v>
      </c>
      <c r="C116" s="335"/>
      <c r="D116" s="335">
        <v>1981200</v>
      </c>
      <c r="E116" s="335">
        <v>1981200</v>
      </c>
    </row>
    <row r="117" spans="1:5" ht="12" customHeight="1">
      <c r="A117" s="490" t="s">
        <v>138</v>
      </c>
      <c r="B117" s="331" t="s">
        <v>432</v>
      </c>
      <c r="C117" s="335"/>
      <c r="D117" s="335"/>
      <c r="E117" s="335"/>
    </row>
    <row r="118" spans="1:5" ht="12" customHeight="1">
      <c r="A118" s="490" t="s">
        <v>433</v>
      </c>
      <c r="B118" s="331" t="s">
        <v>420</v>
      </c>
      <c r="C118" s="335"/>
      <c r="D118" s="335"/>
      <c r="E118" s="335"/>
    </row>
    <row r="119" spans="1:5" ht="12" customHeight="1">
      <c r="A119" s="490" t="s">
        <v>434</v>
      </c>
      <c r="B119" s="331" t="s">
        <v>435</v>
      </c>
      <c r="C119" s="335"/>
      <c r="D119" s="335"/>
      <c r="E119" s="335"/>
    </row>
    <row r="120" spans="1:5" ht="12" customHeight="1" thickBot="1">
      <c r="A120" s="499" t="s">
        <v>436</v>
      </c>
      <c r="B120" s="331" t="s">
        <v>437</v>
      </c>
      <c r="C120" s="337"/>
      <c r="D120" s="337"/>
      <c r="E120" s="337"/>
    </row>
    <row r="121" spans="1:5" ht="12" customHeight="1" thickBot="1">
      <c r="A121" s="324" t="s">
        <v>9</v>
      </c>
      <c r="B121" s="327" t="s">
        <v>438</v>
      </c>
      <c r="C121" s="345">
        <f>+C122+C123</f>
        <v>2000000</v>
      </c>
      <c r="D121" s="345">
        <f>+D122+D123</f>
        <v>2000000</v>
      </c>
      <c r="E121" s="345">
        <f>+E122+E123</f>
        <v>0</v>
      </c>
    </row>
    <row r="122" spans="1:5" ht="12" customHeight="1">
      <c r="A122" s="490" t="s">
        <v>58</v>
      </c>
      <c r="B122" s="308" t="s">
        <v>45</v>
      </c>
      <c r="C122" s="472">
        <v>1000000</v>
      </c>
      <c r="D122" s="472">
        <v>1000000</v>
      </c>
      <c r="E122" s="472"/>
    </row>
    <row r="123" spans="1:5" ht="12" customHeight="1" thickBot="1">
      <c r="A123" s="492" t="s">
        <v>59</v>
      </c>
      <c r="B123" s="311" t="s">
        <v>46</v>
      </c>
      <c r="C123" s="472">
        <v>1000000</v>
      </c>
      <c r="D123" s="472">
        <v>1000000</v>
      </c>
      <c r="E123" s="473"/>
    </row>
    <row r="124" spans="1:5" ht="12" customHeight="1" thickBot="1">
      <c r="A124" s="324" t="s">
        <v>10</v>
      </c>
      <c r="B124" s="327" t="s">
        <v>439</v>
      </c>
      <c r="C124" s="345">
        <f>+C91+C107+C121</f>
        <v>220640000</v>
      </c>
      <c r="D124" s="345">
        <f>+D91+D107+D121</f>
        <v>281937659</v>
      </c>
      <c r="E124" s="345">
        <f>+E91+E107+E121</f>
        <v>234001628</v>
      </c>
    </row>
    <row r="125" spans="1:5" ht="12" customHeight="1" thickBot="1">
      <c r="A125" s="324" t="s">
        <v>11</v>
      </c>
      <c r="B125" s="327" t="s">
        <v>543</v>
      </c>
      <c r="C125" s="345">
        <f>+C126+C127+C128</f>
        <v>0</v>
      </c>
      <c r="D125" s="345">
        <f>+D126+D127+D128</f>
        <v>0</v>
      </c>
      <c r="E125" s="345">
        <f>+E126+E127+E128</f>
        <v>0</v>
      </c>
    </row>
    <row r="126" spans="1:5" ht="12" customHeight="1">
      <c r="A126" s="490" t="s">
        <v>62</v>
      </c>
      <c r="B126" s="308" t="s">
        <v>441</v>
      </c>
      <c r="C126" s="335"/>
      <c r="D126" s="335"/>
      <c r="E126" s="335"/>
    </row>
    <row r="127" spans="1:5" ht="12" customHeight="1">
      <c r="A127" s="490" t="s">
        <v>63</v>
      </c>
      <c r="B127" s="308" t="s">
        <v>442</v>
      </c>
      <c r="C127" s="335"/>
      <c r="D127" s="335"/>
      <c r="E127" s="335"/>
    </row>
    <row r="128" spans="1:5" ht="12" customHeight="1" thickBot="1">
      <c r="A128" s="499" t="s">
        <v>64</v>
      </c>
      <c r="B128" s="306" t="s">
        <v>443</v>
      </c>
      <c r="C128" s="335"/>
      <c r="D128" s="335"/>
      <c r="E128" s="335"/>
    </row>
    <row r="129" spans="1:5" ht="12" customHeight="1" thickBot="1">
      <c r="A129" s="324" t="s">
        <v>12</v>
      </c>
      <c r="B129" s="327" t="s">
        <v>444</v>
      </c>
      <c r="C129" s="345">
        <f>+C130+C131+C132+C133</f>
        <v>0</v>
      </c>
      <c r="D129" s="345">
        <f>+D130+D131+D132+D133</f>
        <v>0</v>
      </c>
      <c r="E129" s="345">
        <f>+E130+E131+E132+E133</f>
        <v>0</v>
      </c>
    </row>
    <row r="130" spans="1:5" ht="12" customHeight="1">
      <c r="A130" s="490" t="s">
        <v>65</v>
      </c>
      <c r="B130" s="308" t="s">
        <v>445</v>
      </c>
      <c r="C130" s="335"/>
      <c r="D130" s="335"/>
      <c r="E130" s="335"/>
    </row>
    <row r="131" spans="1:5" ht="12" customHeight="1">
      <c r="A131" s="490" t="s">
        <v>66</v>
      </c>
      <c r="B131" s="308" t="s">
        <v>446</v>
      </c>
      <c r="C131" s="335"/>
      <c r="D131" s="335"/>
      <c r="E131" s="335"/>
    </row>
    <row r="132" spans="1:5" ht="12" customHeight="1">
      <c r="A132" s="490" t="s">
        <v>341</v>
      </c>
      <c r="B132" s="308" t="s">
        <v>447</v>
      </c>
      <c r="C132" s="335"/>
      <c r="D132" s="335"/>
      <c r="E132" s="335"/>
    </row>
    <row r="133" spans="1:5" s="291" customFormat="1" ht="12" customHeight="1" thickBot="1">
      <c r="A133" s="499" t="s">
        <v>343</v>
      </c>
      <c r="B133" s="306" t="s">
        <v>448</v>
      </c>
      <c r="C133" s="335"/>
      <c r="D133" s="335"/>
      <c r="E133" s="335"/>
    </row>
    <row r="134" spans="1:11" ht="13.5" thickBot="1">
      <c r="A134" s="324" t="s">
        <v>13</v>
      </c>
      <c r="B134" s="327" t="s">
        <v>662</v>
      </c>
      <c r="C134" s="474">
        <f>+C135+C136+C138+C139+C137</f>
        <v>113463000</v>
      </c>
      <c r="D134" s="474">
        <f>+D135+D136+D138+D139+D137</f>
        <v>112528017</v>
      </c>
      <c r="E134" s="474">
        <f>+E135+E136+E138+E139+E137</f>
        <v>101561403</v>
      </c>
      <c r="K134" s="453"/>
    </row>
    <row r="135" spans="1:5" ht="12.75">
      <c r="A135" s="490" t="s">
        <v>67</v>
      </c>
      <c r="B135" s="308" t="s">
        <v>450</v>
      </c>
      <c r="C135" s="335"/>
      <c r="D135" s="335"/>
      <c r="E135" s="335"/>
    </row>
    <row r="136" spans="1:5" ht="12" customHeight="1">
      <c r="A136" s="490" t="s">
        <v>68</v>
      </c>
      <c r="B136" s="308" t="s">
        <v>451</v>
      </c>
      <c r="C136" s="335">
        <v>5279000</v>
      </c>
      <c r="D136" s="335">
        <v>5278750</v>
      </c>
      <c r="E136" s="335">
        <v>5278750</v>
      </c>
    </row>
    <row r="137" spans="1:5" ht="12" customHeight="1">
      <c r="A137" s="490" t="s">
        <v>350</v>
      </c>
      <c r="B137" s="308" t="s">
        <v>661</v>
      </c>
      <c r="C137" s="335">
        <v>108184000</v>
      </c>
      <c r="D137" s="335">
        <v>107249267</v>
      </c>
      <c r="E137" s="335">
        <v>96282653</v>
      </c>
    </row>
    <row r="138" spans="1:5" s="291" customFormat="1" ht="12" customHeight="1">
      <c r="A138" s="490" t="s">
        <v>352</v>
      </c>
      <c r="B138" s="308" t="s">
        <v>452</v>
      </c>
      <c r="C138" s="335"/>
      <c r="D138" s="335"/>
      <c r="E138" s="335"/>
    </row>
    <row r="139" spans="1:5" s="291" customFormat="1" ht="12" customHeight="1" thickBot="1">
      <c r="A139" s="499" t="s">
        <v>660</v>
      </c>
      <c r="B139" s="306" t="s">
        <v>453</v>
      </c>
      <c r="C139" s="335"/>
      <c r="D139" s="335"/>
      <c r="E139" s="335"/>
    </row>
    <row r="140" spans="1:5" s="291" customFormat="1" ht="12" customHeight="1" thickBot="1">
      <c r="A140" s="324" t="s">
        <v>14</v>
      </c>
      <c r="B140" s="327" t="s">
        <v>544</v>
      </c>
      <c r="C140" s="476">
        <f>+C141+C142+C143+C144</f>
        <v>0</v>
      </c>
      <c r="D140" s="476">
        <f>+D141+D142+D143+D144</f>
        <v>0</v>
      </c>
      <c r="E140" s="476">
        <f>+E141+E142+E143+E144</f>
        <v>0</v>
      </c>
    </row>
    <row r="141" spans="1:5" s="291" customFormat="1" ht="12" customHeight="1">
      <c r="A141" s="490" t="s">
        <v>129</v>
      </c>
      <c r="B141" s="308" t="s">
        <v>455</v>
      </c>
      <c r="C141" s="335"/>
      <c r="D141" s="335"/>
      <c r="E141" s="335"/>
    </row>
    <row r="142" spans="1:5" s="291" customFormat="1" ht="12" customHeight="1">
      <c r="A142" s="490" t="s">
        <v>130</v>
      </c>
      <c r="B142" s="308" t="s">
        <v>456</v>
      </c>
      <c r="C142" s="335"/>
      <c r="D142" s="335"/>
      <c r="E142" s="335"/>
    </row>
    <row r="143" spans="1:5" s="291" customFormat="1" ht="12" customHeight="1">
      <c r="A143" s="490" t="s">
        <v>155</v>
      </c>
      <c r="B143" s="308" t="s">
        <v>457</v>
      </c>
      <c r="C143" s="335"/>
      <c r="D143" s="335"/>
      <c r="E143" s="335"/>
    </row>
    <row r="144" spans="1:5" ht="12.75" customHeight="1" thickBot="1">
      <c r="A144" s="490" t="s">
        <v>358</v>
      </c>
      <c r="B144" s="308" t="s">
        <v>458</v>
      </c>
      <c r="C144" s="335"/>
      <c r="D144" s="335"/>
      <c r="E144" s="335"/>
    </row>
    <row r="145" spans="1:5" ht="12" customHeight="1" thickBot="1">
      <c r="A145" s="324" t="s">
        <v>15</v>
      </c>
      <c r="B145" s="327" t="s">
        <v>459</v>
      </c>
      <c r="C145" s="489">
        <f>+C125+C129+C134+C140</f>
        <v>113463000</v>
      </c>
      <c r="D145" s="489">
        <f>+D125+D129+D134+D140</f>
        <v>112528017</v>
      </c>
      <c r="E145" s="489">
        <f>+E125+E129+E134+E140</f>
        <v>101561403</v>
      </c>
    </row>
    <row r="146" spans="1:5" ht="15" customHeight="1" thickBot="1">
      <c r="A146" s="501" t="s">
        <v>16</v>
      </c>
      <c r="B146" s="347" t="s">
        <v>460</v>
      </c>
      <c r="C146" s="489">
        <f>+C124+C145</f>
        <v>334103000</v>
      </c>
      <c r="D146" s="489">
        <f>+D124+D145</f>
        <v>394465676</v>
      </c>
      <c r="E146" s="489">
        <f>+E124+E145</f>
        <v>335563031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05" t="s">
        <v>726</v>
      </c>
      <c r="B148" s="606"/>
      <c r="C148" s="90">
        <v>5</v>
      </c>
      <c r="D148" s="91">
        <v>5</v>
      </c>
      <c r="E148" s="88">
        <v>5</v>
      </c>
    </row>
    <row r="149" spans="1:5" ht="14.25" customHeight="1" thickBot="1">
      <c r="A149" s="607" t="s">
        <v>725</v>
      </c>
      <c r="B149" s="608"/>
      <c r="C149" s="90">
        <v>140</v>
      </c>
      <c r="D149" s="91">
        <v>140</v>
      </c>
      <c r="E149" s="88">
        <v>140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481" customWidth="1"/>
    <col min="2" max="2" width="65.375" style="482" customWidth="1"/>
    <col min="3" max="5" width="17.00390625" style="483" customWidth="1"/>
    <col min="6" max="16384" width="9.375" style="32" customWidth="1"/>
  </cols>
  <sheetData>
    <row r="1" spans="1:5" s="457" customFormat="1" ht="16.5" customHeight="1" thickBot="1">
      <c r="A1" s="456"/>
      <c r="B1" s="458"/>
      <c r="C1" s="503"/>
      <c r="D1" s="468"/>
      <c r="E1" s="662" t="s">
        <v>806</v>
      </c>
    </row>
    <row r="2" spans="1:5" s="504" customFormat="1" ht="15.75" customHeight="1">
      <c r="A2" s="484" t="s">
        <v>50</v>
      </c>
      <c r="B2" s="768" t="s">
        <v>151</v>
      </c>
      <c r="C2" s="769"/>
      <c r="D2" s="770"/>
      <c r="E2" s="477" t="s">
        <v>41</v>
      </c>
    </row>
    <row r="3" spans="1:5" s="504" customFormat="1" ht="24.75" thickBot="1">
      <c r="A3" s="502" t="s">
        <v>539</v>
      </c>
      <c r="B3" s="771" t="s">
        <v>664</v>
      </c>
      <c r="C3" s="772"/>
      <c r="D3" s="773"/>
      <c r="E3" s="452" t="s">
        <v>48</v>
      </c>
    </row>
    <row r="4" spans="1:5" s="505" customFormat="1" ht="15.75" customHeight="1" thickBot="1">
      <c r="A4" s="459"/>
      <c r="B4" s="459"/>
      <c r="C4" s="460"/>
      <c r="D4" s="460"/>
      <c r="E4" s="460" t="str">
        <f>'6.2.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506" customFormat="1" ht="12" customHeight="1" thickBot="1">
      <c r="A8" s="324" t="s">
        <v>7</v>
      </c>
      <c r="B8" s="320" t="s">
        <v>302</v>
      </c>
      <c r="C8" s="351">
        <f>SUM(C9:C14)</f>
        <v>0</v>
      </c>
      <c r="D8" s="351">
        <f>SUM(D9:D14)</f>
        <v>0</v>
      </c>
      <c r="E8" s="334">
        <f>SUM(E9:E14)</f>
        <v>0</v>
      </c>
    </row>
    <row r="9" spans="1:5" s="480" customFormat="1" ht="12" customHeight="1">
      <c r="A9" s="490" t="s">
        <v>69</v>
      </c>
      <c r="B9" s="362" t="s">
        <v>303</v>
      </c>
      <c r="C9" s="353"/>
      <c r="D9" s="353"/>
      <c r="E9" s="336"/>
    </row>
    <row r="10" spans="1:5" s="507" customFormat="1" ht="12" customHeight="1">
      <c r="A10" s="491" t="s">
        <v>70</v>
      </c>
      <c r="B10" s="363" t="s">
        <v>304</v>
      </c>
      <c r="C10" s="352"/>
      <c r="D10" s="352"/>
      <c r="E10" s="335"/>
    </row>
    <row r="11" spans="1:5" s="507" customFormat="1" ht="12" customHeight="1">
      <c r="A11" s="491" t="s">
        <v>71</v>
      </c>
      <c r="B11" s="363" t="s">
        <v>305</v>
      </c>
      <c r="C11" s="352"/>
      <c r="D11" s="352"/>
      <c r="E11" s="335"/>
    </row>
    <row r="12" spans="1:5" s="507" customFormat="1" ht="12" customHeight="1">
      <c r="A12" s="491" t="s">
        <v>72</v>
      </c>
      <c r="B12" s="363" t="s">
        <v>306</v>
      </c>
      <c r="C12" s="352"/>
      <c r="D12" s="352"/>
      <c r="E12" s="335"/>
    </row>
    <row r="13" spans="1:5" s="507" customFormat="1" ht="12" customHeight="1">
      <c r="A13" s="491" t="s">
        <v>105</v>
      </c>
      <c r="B13" s="342" t="s">
        <v>734</v>
      </c>
      <c r="C13" s="352"/>
      <c r="D13" s="352"/>
      <c r="E13" s="335"/>
    </row>
    <row r="14" spans="1:5" s="480" customFormat="1" ht="12" customHeight="1" thickBot="1">
      <c r="A14" s="492" t="s">
        <v>73</v>
      </c>
      <c r="B14" s="343" t="s">
        <v>735</v>
      </c>
      <c r="C14" s="354"/>
      <c r="D14" s="354"/>
      <c r="E14" s="337"/>
    </row>
    <row r="15" spans="1:5" s="480" customFormat="1" ht="12" customHeight="1" thickBot="1">
      <c r="A15" s="324" t="s">
        <v>8</v>
      </c>
      <c r="B15" s="341" t="s">
        <v>307</v>
      </c>
      <c r="C15" s="351">
        <f>SUM(C16:C20)</f>
        <v>0</v>
      </c>
      <c r="D15" s="351">
        <f>SUM(D16:D20)</f>
        <v>0</v>
      </c>
      <c r="E15" s="334">
        <f>SUM(E16:E20)</f>
        <v>0</v>
      </c>
    </row>
    <row r="16" spans="1:5" s="480" customFormat="1" ht="12" customHeight="1">
      <c r="A16" s="490" t="s">
        <v>75</v>
      </c>
      <c r="B16" s="362" t="s">
        <v>308</v>
      </c>
      <c r="C16" s="353"/>
      <c r="D16" s="353"/>
      <c r="E16" s="336"/>
    </row>
    <row r="17" spans="1:5" s="480" customFormat="1" ht="12" customHeight="1">
      <c r="A17" s="491" t="s">
        <v>76</v>
      </c>
      <c r="B17" s="363" t="s">
        <v>309</v>
      </c>
      <c r="C17" s="352"/>
      <c r="D17" s="352"/>
      <c r="E17" s="335"/>
    </row>
    <row r="18" spans="1:5" s="480" customFormat="1" ht="12" customHeight="1">
      <c r="A18" s="491" t="s">
        <v>77</v>
      </c>
      <c r="B18" s="363" t="s">
        <v>310</v>
      </c>
      <c r="C18" s="352"/>
      <c r="D18" s="352"/>
      <c r="E18" s="335"/>
    </row>
    <row r="19" spans="1:5" s="480" customFormat="1" ht="12" customHeight="1">
      <c r="A19" s="491" t="s">
        <v>78</v>
      </c>
      <c r="B19" s="363" t="s">
        <v>311</v>
      </c>
      <c r="C19" s="352"/>
      <c r="D19" s="352"/>
      <c r="E19" s="335"/>
    </row>
    <row r="20" spans="1:5" s="480" customFormat="1" ht="12" customHeight="1">
      <c r="A20" s="491" t="s">
        <v>79</v>
      </c>
      <c r="B20" s="363" t="s">
        <v>312</v>
      </c>
      <c r="C20" s="352"/>
      <c r="D20" s="352"/>
      <c r="E20" s="335"/>
    </row>
    <row r="21" spans="1:5" s="507" customFormat="1" ht="12" customHeight="1" thickBot="1">
      <c r="A21" s="492" t="s">
        <v>86</v>
      </c>
      <c r="B21" s="364" t="s">
        <v>313</v>
      </c>
      <c r="C21" s="354"/>
      <c r="D21" s="354"/>
      <c r="E21" s="337"/>
    </row>
    <row r="22" spans="1:5" s="507" customFormat="1" ht="12" customHeight="1" thickBot="1">
      <c r="A22" s="324" t="s">
        <v>9</v>
      </c>
      <c r="B22" s="320" t="s">
        <v>314</v>
      </c>
      <c r="C22" s="351">
        <f>SUM(C23:C27)</f>
        <v>0</v>
      </c>
      <c r="D22" s="351">
        <f>SUM(D23:D27)</f>
        <v>0</v>
      </c>
      <c r="E22" s="334">
        <f>SUM(E23:E27)</f>
        <v>0</v>
      </c>
    </row>
    <row r="23" spans="1:5" s="507" customFormat="1" ht="12" customHeight="1">
      <c r="A23" s="490" t="s">
        <v>58</v>
      </c>
      <c r="B23" s="362" t="s">
        <v>315</v>
      </c>
      <c r="C23" s="353"/>
      <c r="D23" s="353"/>
      <c r="E23" s="336"/>
    </row>
    <row r="24" spans="1:5" s="480" customFormat="1" ht="12" customHeight="1">
      <c r="A24" s="491" t="s">
        <v>59</v>
      </c>
      <c r="B24" s="363" t="s">
        <v>316</v>
      </c>
      <c r="C24" s="352"/>
      <c r="D24" s="352"/>
      <c r="E24" s="335"/>
    </row>
    <row r="25" spans="1:5" s="507" customFormat="1" ht="12" customHeight="1">
      <c r="A25" s="491" t="s">
        <v>60</v>
      </c>
      <c r="B25" s="363" t="s">
        <v>317</v>
      </c>
      <c r="C25" s="352"/>
      <c r="D25" s="352"/>
      <c r="E25" s="335"/>
    </row>
    <row r="26" spans="1:5" s="507" customFormat="1" ht="12" customHeight="1">
      <c r="A26" s="491" t="s">
        <v>61</v>
      </c>
      <c r="B26" s="363" t="s">
        <v>318</v>
      </c>
      <c r="C26" s="352"/>
      <c r="D26" s="352"/>
      <c r="E26" s="335"/>
    </row>
    <row r="27" spans="1:5" s="507" customFormat="1" ht="12" customHeight="1">
      <c r="A27" s="491" t="s">
        <v>119</v>
      </c>
      <c r="B27" s="363" t="s">
        <v>319</v>
      </c>
      <c r="C27" s="352"/>
      <c r="D27" s="352"/>
      <c r="E27" s="335"/>
    </row>
    <row r="28" spans="1:5" s="507" customFormat="1" ht="12" customHeight="1" thickBot="1">
      <c r="A28" s="492" t="s">
        <v>120</v>
      </c>
      <c r="B28" s="364" t="s">
        <v>320</v>
      </c>
      <c r="C28" s="354"/>
      <c r="D28" s="354"/>
      <c r="E28" s="337"/>
    </row>
    <row r="29" spans="1:5" s="507" customFormat="1" ht="12" customHeight="1" thickBot="1">
      <c r="A29" s="324" t="s">
        <v>121</v>
      </c>
      <c r="B29" s="320" t="s">
        <v>716</v>
      </c>
      <c r="C29" s="357">
        <f>SUM(C30:C35)</f>
        <v>3825000</v>
      </c>
      <c r="D29" s="357">
        <f>SUM(D30:D35)</f>
        <v>3825000</v>
      </c>
      <c r="E29" s="370">
        <f>SUM(E30:E35)</f>
        <v>3825000</v>
      </c>
    </row>
    <row r="30" spans="1:5" s="507" customFormat="1" ht="12" customHeight="1">
      <c r="A30" s="490" t="s">
        <v>321</v>
      </c>
      <c r="B30" s="362" t="s">
        <v>736</v>
      </c>
      <c r="C30" s="353"/>
      <c r="D30" s="353"/>
      <c r="E30" s="336"/>
    </row>
    <row r="31" spans="1:5" s="507" customFormat="1" ht="12" customHeight="1">
      <c r="A31" s="491" t="s">
        <v>322</v>
      </c>
      <c r="B31" s="363" t="s">
        <v>720</v>
      </c>
      <c r="C31" s="352"/>
      <c r="D31" s="352"/>
      <c r="E31" s="335"/>
    </row>
    <row r="32" spans="1:5" s="507" customFormat="1" ht="12" customHeight="1">
      <c r="A32" s="491" t="s">
        <v>323</v>
      </c>
      <c r="B32" s="363" t="s">
        <v>721</v>
      </c>
      <c r="C32" s="352">
        <v>3825000</v>
      </c>
      <c r="D32" s="352">
        <v>3825000</v>
      </c>
      <c r="E32" s="335">
        <v>3825000</v>
      </c>
    </row>
    <row r="33" spans="1:5" s="507" customFormat="1" ht="12" customHeight="1">
      <c r="A33" s="491" t="s">
        <v>717</v>
      </c>
      <c r="B33" s="363" t="s">
        <v>722</v>
      </c>
      <c r="C33" s="352"/>
      <c r="D33" s="352"/>
      <c r="E33" s="335"/>
    </row>
    <row r="34" spans="1:5" s="507" customFormat="1" ht="12" customHeight="1">
      <c r="A34" s="491" t="s">
        <v>718</v>
      </c>
      <c r="B34" s="363" t="s">
        <v>737</v>
      </c>
      <c r="C34" s="352"/>
      <c r="D34" s="352"/>
      <c r="E34" s="335"/>
    </row>
    <row r="35" spans="1:5" s="507" customFormat="1" ht="12" customHeight="1" thickBot="1">
      <c r="A35" s="492" t="s">
        <v>719</v>
      </c>
      <c r="B35" s="343" t="s">
        <v>324</v>
      </c>
      <c r="C35" s="354"/>
      <c r="D35" s="354"/>
      <c r="E35" s="337"/>
    </row>
    <row r="36" spans="1:5" s="507" customFormat="1" ht="12" customHeight="1" thickBot="1">
      <c r="A36" s="324" t="s">
        <v>11</v>
      </c>
      <c r="B36" s="320" t="s">
        <v>325</v>
      </c>
      <c r="C36" s="351">
        <f>SUM(C37:C46)</f>
        <v>0</v>
      </c>
      <c r="D36" s="351">
        <f>SUM(D37:D46)</f>
        <v>0</v>
      </c>
      <c r="E36" s="334">
        <f>SUM(E37:E46)</f>
        <v>0</v>
      </c>
    </row>
    <row r="37" spans="1:5" s="507" customFormat="1" ht="12" customHeight="1">
      <c r="A37" s="490" t="s">
        <v>62</v>
      </c>
      <c r="B37" s="362" t="s">
        <v>326</v>
      </c>
      <c r="C37" s="353"/>
      <c r="D37" s="353"/>
      <c r="E37" s="336"/>
    </row>
    <row r="38" spans="1:5" s="507" customFormat="1" ht="12" customHeight="1">
      <c r="A38" s="491" t="s">
        <v>63</v>
      </c>
      <c r="B38" s="363" t="s">
        <v>327</v>
      </c>
      <c r="C38" s="352"/>
      <c r="D38" s="352"/>
      <c r="E38" s="335"/>
    </row>
    <row r="39" spans="1:5" s="507" customFormat="1" ht="12" customHeight="1">
      <c r="A39" s="491" t="s">
        <v>64</v>
      </c>
      <c r="B39" s="363" t="s">
        <v>328</v>
      </c>
      <c r="C39" s="352"/>
      <c r="D39" s="352"/>
      <c r="E39" s="335"/>
    </row>
    <row r="40" spans="1:5" s="507" customFormat="1" ht="12" customHeight="1">
      <c r="A40" s="491" t="s">
        <v>123</v>
      </c>
      <c r="B40" s="363" t="s">
        <v>329</v>
      </c>
      <c r="C40" s="352"/>
      <c r="D40" s="352"/>
      <c r="E40" s="335"/>
    </row>
    <row r="41" spans="1:5" s="507" customFormat="1" ht="12" customHeight="1">
      <c r="A41" s="491" t="s">
        <v>124</v>
      </c>
      <c r="B41" s="363" t="s">
        <v>330</v>
      </c>
      <c r="C41" s="352"/>
      <c r="D41" s="352"/>
      <c r="E41" s="335"/>
    </row>
    <row r="42" spans="1:5" s="507" customFormat="1" ht="12" customHeight="1">
      <c r="A42" s="491" t="s">
        <v>125</v>
      </c>
      <c r="B42" s="363" t="s">
        <v>331</v>
      </c>
      <c r="C42" s="352"/>
      <c r="D42" s="352"/>
      <c r="E42" s="335"/>
    </row>
    <row r="43" spans="1:5" s="507" customFormat="1" ht="12" customHeight="1">
      <c r="A43" s="491" t="s">
        <v>126</v>
      </c>
      <c r="B43" s="363" t="s">
        <v>332</v>
      </c>
      <c r="C43" s="352"/>
      <c r="D43" s="352"/>
      <c r="E43" s="335"/>
    </row>
    <row r="44" spans="1:5" s="507" customFormat="1" ht="12" customHeight="1">
      <c r="A44" s="491" t="s">
        <v>127</v>
      </c>
      <c r="B44" s="363" t="s">
        <v>333</v>
      </c>
      <c r="C44" s="352"/>
      <c r="D44" s="352"/>
      <c r="E44" s="335"/>
    </row>
    <row r="45" spans="1:5" s="507" customFormat="1" ht="12" customHeight="1">
      <c r="A45" s="491" t="s">
        <v>334</v>
      </c>
      <c r="B45" s="363" t="s">
        <v>738</v>
      </c>
      <c r="C45" s="355"/>
      <c r="D45" s="355"/>
      <c r="E45" s="338"/>
    </row>
    <row r="46" spans="1:5" s="480" customFormat="1" ht="12" customHeight="1" thickBot="1">
      <c r="A46" s="492" t="s">
        <v>336</v>
      </c>
      <c r="B46" s="364" t="s">
        <v>337</v>
      </c>
      <c r="C46" s="356"/>
      <c r="D46" s="356"/>
      <c r="E46" s="339"/>
    </row>
    <row r="47" spans="1:5" s="507" customFormat="1" ht="12" customHeight="1" thickBot="1">
      <c r="A47" s="324" t="s">
        <v>12</v>
      </c>
      <c r="B47" s="320" t="s">
        <v>338</v>
      </c>
      <c r="C47" s="351">
        <f>SUM(C48:C52)</f>
        <v>0</v>
      </c>
      <c r="D47" s="351">
        <f>SUM(D48:D52)</f>
        <v>0</v>
      </c>
      <c r="E47" s="334">
        <f>SUM(E48:E52)</f>
        <v>0</v>
      </c>
    </row>
    <row r="48" spans="1:5" s="507" customFormat="1" ht="12" customHeight="1">
      <c r="A48" s="490" t="s">
        <v>65</v>
      </c>
      <c r="B48" s="362" t="s">
        <v>339</v>
      </c>
      <c r="C48" s="372"/>
      <c r="D48" s="372"/>
      <c r="E48" s="340"/>
    </row>
    <row r="49" spans="1:5" s="507" customFormat="1" ht="12" customHeight="1">
      <c r="A49" s="491" t="s">
        <v>66</v>
      </c>
      <c r="B49" s="363" t="s">
        <v>340</v>
      </c>
      <c r="C49" s="355"/>
      <c r="D49" s="355"/>
      <c r="E49" s="338"/>
    </row>
    <row r="50" spans="1:5" s="507" customFormat="1" ht="12" customHeight="1">
      <c r="A50" s="491" t="s">
        <v>341</v>
      </c>
      <c r="B50" s="363" t="s">
        <v>342</v>
      </c>
      <c r="C50" s="355"/>
      <c r="D50" s="355"/>
      <c r="E50" s="338"/>
    </row>
    <row r="51" spans="1:5" s="507" customFormat="1" ht="12" customHeight="1">
      <c r="A51" s="491" t="s">
        <v>343</v>
      </c>
      <c r="B51" s="363" t="s">
        <v>344</v>
      </c>
      <c r="C51" s="355"/>
      <c r="D51" s="355"/>
      <c r="E51" s="338"/>
    </row>
    <row r="52" spans="1:5" s="507" customFormat="1" ht="12" customHeight="1" thickBot="1">
      <c r="A52" s="492" t="s">
        <v>345</v>
      </c>
      <c r="B52" s="364" t="s">
        <v>346</v>
      </c>
      <c r="C52" s="356"/>
      <c r="D52" s="356"/>
      <c r="E52" s="339"/>
    </row>
    <row r="53" spans="1:5" s="507" customFormat="1" ht="12" customHeight="1" thickBot="1">
      <c r="A53" s="324" t="s">
        <v>128</v>
      </c>
      <c r="B53" s="320" t="s">
        <v>347</v>
      </c>
      <c r="C53" s="351">
        <f>SUM(C54:C56)</f>
        <v>0</v>
      </c>
      <c r="D53" s="351">
        <f>SUM(D54:D56)</f>
        <v>0</v>
      </c>
      <c r="E53" s="334">
        <f>SUM(E54:E56)</f>
        <v>0</v>
      </c>
    </row>
    <row r="54" spans="1:5" s="480" customFormat="1" ht="12" customHeight="1">
      <c r="A54" s="490" t="s">
        <v>67</v>
      </c>
      <c r="B54" s="362" t="s">
        <v>348</v>
      </c>
      <c r="C54" s="353"/>
      <c r="D54" s="353"/>
      <c r="E54" s="336"/>
    </row>
    <row r="55" spans="1:5" s="480" customFormat="1" ht="12" customHeight="1">
      <c r="A55" s="491" t="s">
        <v>68</v>
      </c>
      <c r="B55" s="363" t="s">
        <v>349</v>
      </c>
      <c r="C55" s="352"/>
      <c r="D55" s="352"/>
      <c r="E55" s="335"/>
    </row>
    <row r="56" spans="1:5" s="480" customFormat="1" ht="12" customHeight="1">
      <c r="A56" s="491" t="s">
        <v>350</v>
      </c>
      <c r="B56" s="363" t="s">
        <v>351</v>
      </c>
      <c r="C56" s="352"/>
      <c r="D56" s="352"/>
      <c r="E56" s="335"/>
    </row>
    <row r="57" spans="1:5" s="480" customFormat="1" ht="12" customHeight="1" thickBot="1">
      <c r="A57" s="492" t="s">
        <v>352</v>
      </c>
      <c r="B57" s="364" t="s">
        <v>353</v>
      </c>
      <c r="C57" s="354"/>
      <c r="D57" s="354"/>
      <c r="E57" s="337"/>
    </row>
    <row r="58" spans="1:5" s="507" customFormat="1" ht="12" customHeight="1" thickBot="1">
      <c r="A58" s="324" t="s">
        <v>14</v>
      </c>
      <c r="B58" s="341" t="s">
        <v>354</v>
      </c>
      <c r="C58" s="351">
        <f>SUM(C59:C61)</f>
        <v>0</v>
      </c>
      <c r="D58" s="351">
        <f>SUM(D59:D61)</f>
        <v>0</v>
      </c>
      <c r="E58" s="334">
        <f>SUM(E59:E61)</f>
        <v>0</v>
      </c>
    </row>
    <row r="59" spans="1:5" s="507" customFormat="1" ht="12" customHeight="1">
      <c r="A59" s="490" t="s">
        <v>129</v>
      </c>
      <c r="B59" s="362" t="s">
        <v>355</v>
      </c>
      <c r="C59" s="355"/>
      <c r="D59" s="355"/>
      <c r="E59" s="338"/>
    </row>
    <row r="60" spans="1:5" s="507" customFormat="1" ht="12" customHeight="1">
      <c r="A60" s="491" t="s">
        <v>130</v>
      </c>
      <c r="B60" s="363" t="s">
        <v>542</v>
      </c>
      <c r="C60" s="355"/>
      <c r="D60" s="355"/>
      <c r="E60" s="338"/>
    </row>
    <row r="61" spans="1:5" s="507" customFormat="1" ht="12" customHeight="1">
      <c r="A61" s="491" t="s">
        <v>155</v>
      </c>
      <c r="B61" s="363" t="s">
        <v>357</v>
      </c>
      <c r="C61" s="355"/>
      <c r="D61" s="355"/>
      <c r="E61" s="338"/>
    </row>
    <row r="62" spans="1:5" s="507" customFormat="1" ht="12" customHeight="1" thickBot="1">
      <c r="A62" s="492" t="s">
        <v>358</v>
      </c>
      <c r="B62" s="364" t="s">
        <v>359</v>
      </c>
      <c r="C62" s="355"/>
      <c r="D62" s="355"/>
      <c r="E62" s="338"/>
    </row>
    <row r="63" spans="1:5" s="507" customFormat="1" ht="12" customHeight="1" thickBot="1">
      <c r="A63" s="324" t="s">
        <v>15</v>
      </c>
      <c r="B63" s="320" t="s">
        <v>360</v>
      </c>
      <c r="C63" s="357">
        <f>+C8+C15+C22+C29+C36+C47+C53+C58</f>
        <v>3825000</v>
      </c>
      <c r="D63" s="357">
        <f>+D8+D15+D22+D29+D36+D47+D53+D58</f>
        <v>3825000</v>
      </c>
      <c r="E63" s="370">
        <f>+E8+E15+E22+E29+E36+E47+E53+E58</f>
        <v>3825000</v>
      </c>
    </row>
    <row r="64" spans="1:5" s="507" customFormat="1" ht="12" customHeight="1" thickBot="1">
      <c r="A64" s="493" t="s">
        <v>540</v>
      </c>
      <c r="B64" s="341" t="s">
        <v>362</v>
      </c>
      <c r="C64" s="351">
        <f>SUM(C65:C67)</f>
        <v>0</v>
      </c>
      <c r="D64" s="351">
        <f>SUM(D65:D67)</f>
        <v>0</v>
      </c>
      <c r="E64" s="334">
        <f>SUM(E65:E67)</f>
        <v>0</v>
      </c>
    </row>
    <row r="65" spans="1:5" s="507" customFormat="1" ht="12" customHeight="1">
      <c r="A65" s="490" t="s">
        <v>363</v>
      </c>
      <c r="B65" s="362" t="s">
        <v>364</v>
      </c>
      <c r="C65" s="355"/>
      <c r="D65" s="355"/>
      <c r="E65" s="338"/>
    </row>
    <row r="66" spans="1:5" s="507" customFormat="1" ht="12" customHeight="1">
      <c r="A66" s="491" t="s">
        <v>365</v>
      </c>
      <c r="B66" s="363" t="s">
        <v>366</v>
      </c>
      <c r="C66" s="355"/>
      <c r="D66" s="355"/>
      <c r="E66" s="338"/>
    </row>
    <row r="67" spans="1:5" s="507" customFormat="1" ht="12" customHeight="1" thickBot="1">
      <c r="A67" s="492" t="s">
        <v>367</v>
      </c>
      <c r="B67" s="486" t="s">
        <v>368</v>
      </c>
      <c r="C67" s="355"/>
      <c r="D67" s="355"/>
      <c r="E67" s="338"/>
    </row>
    <row r="68" spans="1:5" s="507" customFormat="1" ht="12" customHeight="1" thickBot="1">
      <c r="A68" s="493" t="s">
        <v>369</v>
      </c>
      <c r="B68" s="341" t="s">
        <v>370</v>
      </c>
      <c r="C68" s="351">
        <f>SUM(C69:C72)</f>
        <v>0</v>
      </c>
      <c r="D68" s="351">
        <f>SUM(D69:D72)</f>
        <v>0</v>
      </c>
      <c r="E68" s="334">
        <f>SUM(E69:E72)</f>
        <v>0</v>
      </c>
    </row>
    <row r="69" spans="1:5" s="507" customFormat="1" ht="12" customHeight="1">
      <c r="A69" s="490" t="s">
        <v>106</v>
      </c>
      <c r="B69" s="362" t="s">
        <v>371</v>
      </c>
      <c r="C69" s="355"/>
      <c r="D69" s="355"/>
      <c r="E69" s="338"/>
    </row>
    <row r="70" spans="1:5" s="507" customFormat="1" ht="12" customHeight="1">
      <c r="A70" s="491" t="s">
        <v>107</v>
      </c>
      <c r="B70" s="363" t="s">
        <v>372</v>
      </c>
      <c r="C70" s="355"/>
      <c r="D70" s="355"/>
      <c r="E70" s="338"/>
    </row>
    <row r="71" spans="1:5" s="507" customFormat="1" ht="12" customHeight="1">
      <c r="A71" s="491" t="s">
        <v>373</v>
      </c>
      <c r="B71" s="363" t="s">
        <v>374</v>
      </c>
      <c r="C71" s="355"/>
      <c r="D71" s="355"/>
      <c r="E71" s="338"/>
    </row>
    <row r="72" spans="1:5" s="507" customFormat="1" ht="12" customHeight="1" thickBot="1">
      <c r="A72" s="492" t="s">
        <v>375</v>
      </c>
      <c r="B72" s="364" t="s">
        <v>376</v>
      </c>
      <c r="C72" s="355"/>
      <c r="D72" s="355"/>
      <c r="E72" s="338"/>
    </row>
    <row r="73" spans="1:5" s="507" customFormat="1" ht="12" customHeight="1" thickBot="1">
      <c r="A73" s="493" t="s">
        <v>377</v>
      </c>
      <c r="B73" s="341" t="s">
        <v>378</v>
      </c>
      <c r="C73" s="351">
        <f>SUM(C74:C75)</f>
        <v>0</v>
      </c>
      <c r="D73" s="351">
        <f>SUM(D74:D75)</f>
        <v>0</v>
      </c>
      <c r="E73" s="334">
        <f>SUM(E74:E75)</f>
        <v>0</v>
      </c>
    </row>
    <row r="74" spans="1:5" s="507" customFormat="1" ht="12" customHeight="1">
      <c r="A74" s="490" t="s">
        <v>379</v>
      </c>
      <c r="B74" s="362" t="s">
        <v>380</v>
      </c>
      <c r="C74" s="355"/>
      <c r="D74" s="355"/>
      <c r="E74" s="338"/>
    </row>
    <row r="75" spans="1:5" s="507" customFormat="1" ht="12" customHeight="1" thickBot="1">
      <c r="A75" s="492" t="s">
        <v>381</v>
      </c>
      <c r="B75" s="364" t="s">
        <v>382</v>
      </c>
      <c r="C75" s="355"/>
      <c r="D75" s="355"/>
      <c r="E75" s="338"/>
    </row>
    <row r="76" spans="1:5" s="507" customFormat="1" ht="12" customHeight="1" thickBot="1">
      <c r="A76" s="493" t="s">
        <v>383</v>
      </c>
      <c r="B76" s="341" t="s">
        <v>384</v>
      </c>
      <c r="C76" s="351">
        <f>SUM(C77:C79)</f>
        <v>0</v>
      </c>
      <c r="D76" s="351">
        <f>SUM(D77:D79)</f>
        <v>0</v>
      </c>
      <c r="E76" s="334">
        <f>SUM(E77:E79)</f>
        <v>0</v>
      </c>
    </row>
    <row r="77" spans="1:5" s="507" customFormat="1" ht="12" customHeight="1">
      <c r="A77" s="490" t="s">
        <v>385</v>
      </c>
      <c r="B77" s="362" t="s">
        <v>386</v>
      </c>
      <c r="C77" s="355"/>
      <c r="D77" s="355"/>
      <c r="E77" s="338"/>
    </row>
    <row r="78" spans="1:5" s="507" customFormat="1" ht="12" customHeight="1">
      <c r="A78" s="491" t="s">
        <v>387</v>
      </c>
      <c r="B78" s="363" t="s">
        <v>388</v>
      </c>
      <c r="C78" s="355"/>
      <c r="D78" s="355"/>
      <c r="E78" s="338"/>
    </row>
    <row r="79" spans="1:5" s="507" customFormat="1" ht="12" customHeight="1" thickBot="1">
      <c r="A79" s="492" t="s">
        <v>389</v>
      </c>
      <c r="B79" s="364" t="s">
        <v>390</v>
      </c>
      <c r="C79" s="355"/>
      <c r="D79" s="355"/>
      <c r="E79" s="338"/>
    </row>
    <row r="80" spans="1:5" s="507" customFormat="1" ht="12" customHeight="1" thickBot="1">
      <c r="A80" s="493" t="s">
        <v>391</v>
      </c>
      <c r="B80" s="341" t="s">
        <v>392</v>
      </c>
      <c r="C80" s="351">
        <f>SUM(C81:C84)</f>
        <v>0</v>
      </c>
      <c r="D80" s="351">
        <f>SUM(D81:D84)</f>
        <v>0</v>
      </c>
      <c r="E80" s="334">
        <f>SUM(E81:E84)</f>
        <v>0</v>
      </c>
    </row>
    <row r="81" spans="1:5" s="507" customFormat="1" ht="12" customHeight="1">
      <c r="A81" s="494" t="s">
        <v>393</v>
      </c>
      <c r="B81" s="362" t="s">
        <v>394</v>
      </c>
      <c r="C81" s="355"/>
      <c r="D81" s="355"/>
      <c r="E81" s="338"/>
    </row>
    <row r="82" spans="1:5" s="507" customFormat="1" ht="12" customHeight="1">
      <c r="A82" s="495" t="s">
        <v>395</v>
      </c>
      <c r="B82" s="363" t="s">
        <v>396</v>
      </c>
      <c r="C82" s="355"/>
      <c r="D82" s="355"/>
      <c r="E82" s="338"/>
    </row>
    <row r="83" spans="1:5" s="507" customFormat="1" ht="12" customHeight="1">
      <c r="A83" s="495" t="s">
        <v>397</v>
      </c>
      <c r="B83" s="363" t="s">
        <v>398</v>
      </c>
      <c r="C83" s="355"/>
      <c r="D83" s="355"/>
      <c r="E83" s="338"/>
    </row>
    <row r="84" spans="1:5" s="507" customFormat="1" ht="12" customHeight="1" thickBot="1">
      <c r="A84" s="496" t="s">
        <v>399</v>
      </c>
      <c r="B84" s="364" t="s">
        <v>400</v>
      </c>
      <c r="C84" s="355"/>
      <c r="D84" s="355"/>
      <c r="E84" s="338"/>
    </row>
    <row r="85" spans="1:5" s="507" customFormat="1" ht="12" customHeight="1" thickBot="1">
      <c r="A85" s="493" t="s">
        <v>401</v>
      </c>
      <c r="B85" s="341" t="s">
        <v>402</v>
      </c>
      <c r="C85" s="376"/>
      <c r="D85" s="376"/>
      <c r="E85" s="377"/>
    </row>
    <row r="86" spans="1:5" s="507" customFormat="1" ht="12" customHeight="1" thickBot="1">
      <c r="A86" s="493" t="s">
        <v>403</v>
      </c>
      <c r="B86" s="487" t="s">
        <v>404</v>
      </c>
      <c r="C86" s="357">
        <f>+C64+C68+C73+C76+C80+C85</f>
        <v>0</v>
      </c>
      <c r="D86" s="357">
        <f>+D64+D68+D73+D76+D80+D85</f>
        <v>0</v>
      </c>
      <c r="E86" s="370">
        <f>+E64+E68+E73+E76+E80+E85</f>
        <v>0</v>
      </c>
    </row>
    <row r="87" spans="1:5" s="507" customFormat="1" ht="12" customHeight="1" thickBot="1">
      <c r="A87" s="497" t="s">
        <v>405</v>
      </c>
      <c r="B87" s="488" t="s">
        <v>541</v>
      </c>
      <c r="C87" s="357">
        <f>+C63+C86</f>
        <v>3825000</v>
      </c>
      <c r="D87" s="357">
        <f>+D63+D86</f>
        <v>3825000</v>
      </c>
      <c r="E87" s="370">
        <f>+E63+E86</f>
        <v>3825000</v>
      </c>
    </row>
    <row r="88" spans="1:5" s="507" customFormat="1" ht="15" customHeight="1">
      <c r="A88" s="462"/>
      <c r="B88" s="463"/>
      <c r="C88" s="478"/>
      <c r="D88" s="478"/>
      <c r="E88" s="478"/>
    </row>
    <row r="89" spans="1:5" ht="13.5" thickBot="1">
      <c r="A89" s="464"/>
      <c r="B89" s="465"/>
      <c r="C89" s="479"/>
      <c r="D89" s="479"/>
      <c r="E89" s="479"/>
    </row>
    <row r="90" spans="1:5" s="506" customFormat="1" ht="16.5" customHeight="1" thickBot="1">
      <c r="A90" s="765" t="s">
        <v>43</v>
      </c>
      <c r="B90" s="766"/>
      <c r="C90" s="766"/>
      <c r="D90" s="766"/>
      <c r="E90" s="767"/>
    </row>
    <row r="91" spans="1:5" s="291" customFormat="1" ht="12" customHeight="1" thickBot="1">
      <c r="A91" s="485" t="s">
        <v>7</v>
      </c>
      <c r="B91" s="323" t="s">
        <v>413</v>
      </c>
      <c r="C91" s="469">
        <f>SUM(C92:C96)</f>
        <v>3825000</v>
      </c>
      <c r="D91" s="469">
        <f>SUM(D92:D96)</f>
        <v>3825000</v>
      </c>
      <c r="E91" s="469">
        <f>SUM(E92:E96)</f>
        <v>3825000</v>
      </c>
    </row>
    <row r="92" spans="1:5" ht="12" customHeight="1">
      <c r="A92" s="498" t="s">
        <v>69</v>
      </c>
      <c r="B92" s="309" t="s">
        <v>37</v>
      </c>
      <c r="C92" s="470">
        <v>2383000</v>
      </c>
      <c r="D92" s="470">
        <v>2383000</v>
      </c>
      <c r="E92" s="470">
        <v>2383000</v>
      </c>
    </row>
    <row r="93" spans="1:5" ht="12" customHeight="1">
      <c r="A93" s="491" t="s">
        <v>70</v>
      </c>
      <c r="B93" s="307" t="s">
        <v>131</v>
      </c>
      <c r="C93" s="471">
        <v>642000</v>
      </c>
      <c r="D93" s="471">
        <v>642000</v>
      </c>
      <c r="E93" s="471">
        <v>642000</v>
      </c>
    </row>
    <row r="94" spans="1:5" ht="12" customHeight="1">
      <c r="A94" s="491" t="s">
        <v>71</v>
      </c>
      <c r="B94" s="307" t="s">
        <v>98</v>
      </c>
      <c r="C94" s="473"/>
      <c r="D94" s="473"/>
      <c r="E94" s="473"/>
    </row>
    <row r="95" spans="1:5" ht="12" customHeight="1">
      <c r="A95" s="491" t="s">
        <v>72</v>
      </c>
      <c r="B95" s="310" t="s">
        <v>132</v>
      </c>
      <c r="C95" s="473"/>
      <c r="D95" s="473"/>
      <c r="E95" s="473"/>
    </row>
    <row r="96" spans="1:5" ht="12" customHeight="1">
      <c r="A96" s="491" t="s">
        <v>81</v>
      </c>
      <c r="B96" s="318" t="s">
        <v>133</v>
      </c>
      <c r="C96" s="473">
        <v>800000</v>
      </c>
      <c r="D96" s="473">
        <v>800000</v>
      </c>
      <c r="E96" s="473">
        <v>800000</v>
      </c>
    </row>
    <row r="97" spans="1:5" ht="12" customHeight="1">
      <c r="A97" s="491" t="s">
        <v>73</v>
      </c>
      <c r="B97" s="307" t="s">
        <v>414</v>
      </c>
      <c r="C97" s="473"/>
      <c r="D97" s="473"/>
      <c r="E97" s="473"/>
    </row>
    <row r="98" spans="1:5" ht="12" customHeight="1">
      <c r="A98" s="491" t="s">
        <v>74</v>
      </c>
      <c r="B98" s="330" t="s">
        <v>415</v>
      </c>
      <c r="C98" s="473"/>
      <c r="D98" s="473"/>
      <c r="E98" s="473"/>
    </row>
    <row r="99" spans="1:5" ht="12" customHeight="1">
      <c r="A99" s="491" t="s">
        <v>82</v>
      </c>
      <c r="B99" s="331" t="s">
        <v>416</v>
      </c>
      <c r="C99" s="473"/>
      <c r="D99" s="473"/>
      <c r="E99" s="473"/>
    </row>
    <row r="100" spans="1:5" ht="12" customHeight="1">
      <c r="A100" s="491" t="s">
        <v>83</v>
      </c>
      <c r="B100" s="331" t="s">
        <v>417</v>
      </c>
      <c r="C100" s="473"/>
      <c r="D100" s="473"/>
      <c r="E100" s="473"/>
    </row>
    <row r="101" spans="1:5" ht="12" customHeight="1">
      <c r="A101" s="491" t="s">
        <v>84</v>
      </c>
      <c r="B101" s="330" t="s">
        <v>418</v>
      </c>
      <c r="C101" s="473"/>
      <c r="D101" s="473"/>
      <c r="E101" s="473"/>
    </row>
    <row r="102" spans="1:5" ht="12" customHeight="1">
      <c r="A102" s="491" t="s">
        <v>85</v>
      </c>
      <c r="B102" s="330" t="s">
        <v>419</v>
      </c>
      <c r="C102" s="473"/>
      <c r="D102" s="473"/>
      <c r="E102" s="473"/>
    </row>
    <row r="103" spans="1:5" ht="12" customHeight="1">
      <c r="A103" s="491" t="s">
        <v>87</v>
      </c>
      <c r="B103" s="331" t="s">
        <v>420</v>
      </c>
      <c r="C103" s="473"/>
      <c r="D103" s="473"/>
      <c r="E103" s="473"/>
    </row>
    <row r="104" spans="1:5" ht="12" customHeight="1">
      <c r="A104" s="499" t="s">
        <v>134</v>
      </c>
      <c r="B104" s="332" t="s">
        <v>421</v>
      </c>
      <c r="C104" s="473"/>
      <c r="D104" s="473"/>
      <c r="E104" s="473"/>
    </row>
    <row r="105" spans="1:5" ht="12" customHeight="1">
      <c r="A105" s="491" t="s">
        <v>422</v>
      </c>
      <c r="B105" s="332" t="s">
        <v>423</v>
      </c>
      <c r="C105" s="473"/>
      <c r="D105" s="473"/>
      <c r="E105" s="473"/>
    </row>
    <row r="106" spans="1:5" s="291" customFormat="1" ht="12" customHeight="1" thickBot="1">
      <c r="A106" s="500" t="s">
        <v>424</v>
      </c>
      <c r="B106" s="333" t="s">
        <v>425</v>
      </c>
      <c r="C106" s="475">
        <v>800000</v>
      </c>
      <c r="D106" s="475">
        <v>800000</v>
      </c>
      <c r="E106" s="475">
        <v>800000</v>
      </c>
    </row>
    <row r="107" spans="1:5" ht="12" customHeight="1" thickBot="1">
      <c r="A107" s="324" t="s">
        <v>8</v>
      </c>
      <c r="B107" s="322" t="s">
        <v>426</v>
      </c>
      <c r="C107" s="345">
        <f>+C108+C110+C112</f>
        <v>0</v>
      </c>
      <c r="D107" s="345">
        <f>+D108+D110+D112</f>
        <v>0</v>
      </c>
      <c r="E107" s="345">
        <f>+E108+E110+E112</f>
        <v>0</v>
      </c>
    </row>
    <row r="108" spans="1:5" ht="12" customHeight="1">
      <c r="A108" s="490" t="s">
        <v>75</v>
      </c>
      <c r="B108" s="307" t="s">
        <v>154</v>
      </c>
      <c r="C108" s="472"/>
      <c r="D108" s="472"/>
      <c r="E108" s="472"/>
    </row>
    <row r="109" spans="1:5" ht="12" customHeight="1">
      <c r="A109" s="490" t="s">
        <v>76</v>
      </c>
      <c r="B109" s="311" t="s">
        <v>427</v>
      </c>
      <c r="C109" s="472"/>
      <c r="D109" s="472"/>
      <c r="E109" s="472"/>
    </row>
    <row r="110" spans="1:5" ht="12" customHeight="1">
      <c r="A110" s="490" t="s">
        <v>77</v>
      </c>
      <c r="B110" s="311" t="s">
        <v>135</v>
      </c>
      <c r="C110" s="471"/>
      <c r="D110" s="471"/>
      <c r="E110" s="471"/>
    </row>
    <row r="111" spans="1:5" ht="12" customHeight="1">
      <c r="A111" s="490" t="s">
        <v>78</v>
      </c>
      <c r="B111" s="311" t="s">
        <v>428</v>
      </c>
      <c r="C111" s="335"/>
      <c r="D111" s="335"/>
      <c r="E111" s="335"/>
    </row>
    <row r="112" spans="1:5" ht="12" customHeight="1">
      <c r="A112" s="490" t="s">
        <v>79</v>
      </c>
      <c r="B112" s="343" t="s">
        <v>156</v>
      </c>
      <c r="C112" s="335"/>
      <c r="D112" s="335"/>
      <c r="E112" s="335"/>
    </row>
    <row r="113" spans="1:5" ht="12" customHeight="1">
      <c r="A113" s="490" t="s">
        <v>86</v>
      </c>
      <c r="B113" s="342" t="s">
        <v>429</v>
      </c>
      <c r="C113" s="335"/>
      <c r="D113" s="335"/>
      <c r="E113" s="335"/>
    </row>
    <row r="114" spans="1:5" ht="12" customHeight="1">
      <c r="A114" s="490" t="s">
        <v>88</v>
      </c>
      <c r="B114" s="358" t="s">
        <v>430</v>
      </c>
      <c r="C114" s="335"/>
      <c r="D114" s="335"/>
      <c r="E114" s="335"/>
    </row>
    <row r="115" spans="1:5" ht="12" customHeight="1">
      <c r="A115" s="490" t="s">
        <v>136</v>
      </c>
      <c r="B115" s="331" t="s">
        <v>417</v>
      </c>
      <c r="C115" s="335"/>
      <c r="D115" s="335"/>
      <c r="E115" s="335"/>
    </row>
    <row r="116" spans="1:5" ht="12" customHeight="1">
      <c r="A116" s="490" t="s">
        <v>137</v>
      </c>
      <c r="B116" s="331" t="s">
        <v>431</v>
      </c>
      <c r="C116" s="335"/>
      <c r="D116" s="335"/>
      <c r="E116" s="335"/>
    </row>
    <row r="117" spans="1:5" ht="12" customHeight="1">
      <c r="A117" s="490" t="s">
        <v>138</v>
      </c>
      <c r="B117" s="331" t="s">
        <v>432</v>
      </c>
      <c r="C117" s="335"/>
      <c r="D117" s="335"/>
      <c r="E117" s="335"/>
    </row>
    <row r="118" spans="1:5" ht="12" customHeight="1">
      <c r="A118" s="490" t="s">
        <v>433</v>
      </c>
      <c r="B118" s="331" t="s">
        <v>420</v>
      </c>
      <c r="C118" s="335"/>
      <c r="D118" s="335"/>
      <c r="E118" s="335"/>
    </row>
    <row r="119" spans="1:5" ht="12" customHeight="1">
      <c r="A119" s="490" t="s">
        <v>434</v>
      </c>
      <c r="B119" s="331" t="s">
        <v>435</v>
      </c>
      <c r="C119" s="335"/>
      <c r="D119" s="335"/>
      <c r="E119" s="335"/>
    </row>
    <row r="120" spans="1:5" ht="12" customHeight="1" thickBot="1">
      <c r="A120" s="499" t="s">
        <v>436</v>
      </c>
      <c r="B120" s="331" t="s">
        <v>437</v>
      </c>
      <c r="C120" s="337"/>
      <c r="D120" s="337"/>
      <c r="E120" s="337"/>
    </row>
    <row r="121" spans="1:5" ht="12" customHeight="1" thickBot="1">
      <c r="A121" s="324" t="s">
        <v>9</v>
      </c>
      <c r="B121" s="327" t="s">
        <v>438</v>
      </c>
      <c r="C121" s="345">
        <f>+C122+C123</f>
        <v>0</v>
      </c>
      <c r="D121" s="345">
        <f>+D122+D123</f>
        <v>0</v>
      </c>
      <c r="E121" s="345">
        <f>+E122+E123</f>
        <v>0</v>
      </c>
    </row>
    <row r="122" spans="1:5" ht="12" customHeight="1">
      <c r="A122" s="490" t="s">
        <v>58</v>
      </c>
      <c r="B122" s="308" t="s">
        <v>45</v>
      </c>
      <c r="C122" s="472"/>
      <c r="D122" s="472"/>
      <c r="E122" s="472"/>
    </row>
    <row r="123" spans="1:5" ht="12" customHeight="1" thickBot="1">
      <c r="A123" s="492" t="s">
        <v>59</v>
      </c>
      <c r="B123" s="311" t="s">
        <v>46</v>
      </c>
      <c r="C123" s="473"/>
      <c r="D123" s="473"/>
      <c r="E123" s="473"/>
    </row>
    <row r="124" spans="1:5" ht="12" customHeight="1" thickBot="1">
      <c r="A124" s="324" t="s">
        <v>10</v>
      </c>
      <c r="B124" s="327" t="s">
        <v>439</v>
      </c>
      <c r="C124" s="345">
        <f>+C91+C107+C121</f>
        <v>3825000</v>
      </c>
      <c r="D124" s="345">
        <f>+D91+D107+D121</f>
        <v>3825000</v>
      </c>
      <c r="E124" s="345">
        <f>+E91+E107+E121</f>
        <v>3825000</v>
      </c>
    </row>
    <row r="125" spans="1:5" ht="12" customHeight="1" thickBot="1">
      <c r="A125" s="324" t="s">
        <v>11</v>
      </c>
      <c r="B125" s="327" t="s">
        <v>543</v>
      </c>
      <c r="C125" s="345">
        <f>+C126+C127+C128</f>
        <v>0</v>
      </c>
      <c r="D125" s="345">
        <f>+D126+D127+D128</f>
        <v>0</v>
      </c>
      <c r="E125" s="345">
        <f>+E126+E127+E128</f>
        <v>0</v>
      </c>
    </row>
    <row r="126" spans="1:5" ht="12" customHeight="1">
      <c r="A126" s="490" t="s">
        <v>62</v>
      </c>
      <c r="B126" s="308" t="s">
        <v>441</v>
      </c>
      <c r="C126" s="335"/>
      <c r="D126" s="335"/>
      <c r="E126" s="335"/>
    </row>
    <row r="127" spans="1:5" ht="12" customHeight="1">
      <c r="A127" s="490" t="s">
        <v>63</v>
      </c>
      <c r="B127" s="308" t="s">
        <v>442</v>
      </c>
      <c r="C127" s="335"/>
      <c r="D127" s="335"/>
      <c r="E127" s="335"/>
    </row>
    <row r="128" spans="1:5" ht="12" customHeight="1" thickBot="1">
      <c r="A128" s="499" t="s">
        <v>64</v>
      </c>
      <c r="B128" s="306" t="s">
        <v>443</v>
      </c>
      <c r="C128" s="335"/>
      <c r="D128" s="335"/>
      <c r="E128" s="335"/>
    </row>
    <row r="129" spans="1:5" ht="12" customHeight="1" thickBot="1">
      <c r="A129" s="324" t="s">
        <v>12</v>
      </c>
      <c r="B129" s="327" t="s">
        <v>444</v>
      </c>
      <c r="C129" s="345">
        <f>+C130+C131+C132+C133</f>
        <v>0</v>
      </c>
      <c r="D129" s="345">
        <f>+D130+D131+D132+D133</f>
        <v>0</v>
      </c>
      <c r="E129" s="345">
        <f>+E130+E131+E132+E133</f>
        <v>0</v>
      </c>
    </row>
    <row r="130" spans="1:5" ht="12" customHeight="1">
      <c r="A130" s="490" t="s">
        <v>65</v>
      </c>
      <c r="B130" s="308" t="s">
        <v>445</v>
      </c>
      <c r="C130" s="335"/>
      <c r="D130" s="335"/>
      <c r="E130" s="335"/>
    </row>
    <row r="131" spans="1:5" ht="12" customHeight="1">
      <c r="A131" s="490" t="s">
        <v>66</v>
      </c>
      <c r="B131" s="308" t="s">
        <v>446</v>
      </c>
      <c r="C131" s="335"/>
      <c r="D131" s="335"/>
      <c r="E131" s="335"/>
    </row>
    <row r="132" spans="1:5" ht="12" customHeight="1">
      <c r="A132" s="490" t="s">
        <v>341</v>
      </c>
      <c r="B132" s="308" t="s">
        <v>447</v>
      </c>
      <c r="C132" s="335"/>
      <c r="D132" s="335"/>
      <c r="E132" s="335"/>
    </row>
    <row r="133" spans="1:5" s="291" customFormat="1" ht="12" customHeight="1" thickBot="1">
      <c r="A133" s="499" t="s">
        <v>343</v>
      </c>
      <c r="B133" s="306" t="s">
        <v>448</v>
      </c>
      <c r="C133" s="335"/>
      <c r="D133" s="335"/>
      <c r="E133" s="335"/>
    </row>
    <row r="134" spans="1:11" ht="13.5" thickBot="1">
      <c r="A134" s="324" t="s">
        <v>13</v>
      </c>
      <c r="B134" s="327" t="s">
        <v>662</v>
      </c>
      <c r="C134" s="474">
        <f>+C135+C136+C138+C139+C137</f>
        <v>0</v>
      </c>
      <c r="D134" s="474">
        <f>+D135+D136+D138+D139+D137</f>
        <v>0</v>
      </c>
      <c r="E134" s="474">
        <f>+E135+E136+E138+E139+E137</f>
        <v>0</v>
      </c>
      <c r="K134" s="453"/>
    </row>
    <row r="135" spans="1:5" ht="12.75">
      <c r="A135" s="490" t="s">
        <v>67</v>
      </c>
      <c r="B135" s="308" t="s">
        <v>450</v>
      </c>
      <c r="C135" s="335"/>
      <c r="D135" s="335"/>
      <c r="E135" s="335"/>
    </row>
    <row r="136" spans="1:5" ht="12" customHeight="1">
      <c r="A136" s="490" t="s">
        <v>68</v>
      </c>
      <c r="B136" s="308" t="s">
        <v>451</v>
      </c>
      <c r="C136" s="335"/>
      <c r="D136" s="335"/>
      <c r="E136" s="335"/>
    </row>
    <row r="137" spans="1:5" ht="12" customHeight="1">
      <c r="A137" s="490" t="s">
        <v>350</v>
      </c>
      <c r="B137" s="308" t="s">
        <v>661</v>
      </c>
      <c r="C137" s="335"/>
      <c r="D137" s="335"/>
      <c r="E137" s="335"/>
    </row>
    <row r="138" spans="1:5" s="291" customFormat="1" ht="12" customHeight="1">
      <c r="A138" s="490" t="s">
        <v>352</v>
      </c>
      <c r="B138" s="308" t="s">
        <v>452</v>
      </c>
      <c r="C138" s="335"/>
      <c r="D138" s="335"/>
      <c r="E138" s="335"/>
    </row>
    <row r="139" spans="1:5" s="291" customFormat="1" ht="12" customHeight="1" thickBot="1">
      <c r="A139" s="499" t="s">
        <v>660</v>
      </c>
      <c r="B139" s="306" t="s">
        <v>453</v>
      </c>
      <c r="C139" s="335"/>
      <c r="D139" s="335"/>
      <c r="E139" s="335"/>
    </row>
    <row r="140" spans="1:5" s="291" customFormat="1" ht="12" customHeight="1" thickBot="1">
      <c r="A140" s="324" t="s">
        <v>14</v>
      </c>
      <c r="B140" s="327" t="s">
        <v>544</v>
      </c>
      <c r="C140" s="476">
        <f>+C141+C142+C143+C144</f>
        <v>0</v>
      </c>
      <c r="D140" s="476">
        <f>+D141+D142+D143+D144</f>
        <v>0</v>
      </c>
      <c r="E140" s="476">
        <f>+E141+E142+E143+E144</f>
        <v>0</v>
      </c>
    </row>
    <row r="141" spans="1:5" s="291" customFormat="1" ht="12" customHeight="1">
      <c r="A141" s="490" t="s">
        <v>129</v>
      </c>
      <c r="B141" s="308" t="s">
        <v>455</v>
      </c>
      <c r="C141" s="335"/>
      <c r="D141" s="335"/>
      <c r="E141" s="335"/>
    </row>
    <row r="142" spans="1:5" s="291" customFormat="1" ht="12" customHeight="1">
      <c r="A142" s="490" t="s">
        <v>130</v>
      </c>
      <c r="B142" s="308" t="s">
        <v>456</v>
      </c>
      <c r="C142" s="335"/>
      <c r="D142" s="335"/>
      <c r="E142" s="335"/>
    </row>
    <row r="143" spans="1:5" s="291" customFormat="1" ht="12" customHeight="1">
      <c r="A143" s="490" t="s">
        <v>155</v>
      </c>
      <c r="B143" s="308" t="s">
        <v>457</v>
      </c>
      <c r="C143" s="335"/>
      <c r="D143" s="335"/>
      <c r="E143" s="335"/>
    </row>
    <row r="144" spans="1:5" ht="12.75" customHeight="1" thickBot="1">
      <c r="A144" s="490" t="s">
        <v>358</v>
      </c>
      <c r="B144" s="308" t="s">
        <v>458</v>
      </c>
      <c r="C144" s="335"/>
      <c r="D144" s="335"/>
      <c r="E144" s="335"/>
    </row>
    <row r="145" spans="1:5" ht="12" customHeight="1" thickBot="1">
      <c r="A145" s="324" t="s">
        <v>15</v>
      </c>
      <c r="B145" s="327" t="s">
        <v>459</v>
      </c>
      <c r="C145" s="489">
        <f>+C125+C129+C134+C140</f>
        <v>0</v>
      </c>
      <c r="D145" s="489">
        <f>+D125+D129+D134+D140</f>
        <v>0</v>
      </c>
      <c r="E145" s="489">
        <f>+E125+E129+E134+E140</f>
        <v>0</v>
      </c>
    </row>
    <row r="146" spans="1:5" ht="15" customHeight="1" thickBot="1">
      <c r="A146" s="501" t="s">
        <v>16</v>
      </c>
      <c r="B146" s="347" t="s">
        <v>460</v>
      </c>
      <c r="C146" s="489">
        <f>+C124+C145</f>
        <v>3825000</v>
      </c>
      <c r="D146" s="489">
        <f>+D124+D145</f>
        <v>3825000</v>
      </c>
      <c r="E146" s="489">
        <f>+E124+E145</f>
        <v>3825000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05" t="s">
        <v>726</v>
      </c>
      <c r="B148" s="606"/>
      <c r="C148" s="90">
        <v>2</v>
      </c>
      <c r="D148" s="91">
        <v>2</v>
      </c>
      <c r="E148" s="88">
        <v>2</v>
      </c>
    </row>
    <row r="149" spans="1:5" ht="14.25" customHeight="1" thickBot="1">
      <c r="A149" s="607" t="s">
        <v>725</v>
      </c>
      <c r="B149" s="608"/>
      <c r="C149" s="90"/>
      <c r="D149" s="91"/>
      <c r="E149" s="8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481" customWidth="1"/>
    <col min="2" max="2" width="65.375" style="482" customWidth="1"/>
    <col min="3" max="5" width="17.00390625" style="483" customWidth="1"/>
    <col min="6" max="16384" width="9.375" style="32" customWidth="1"/>
  </cols>
  <sheetData>
    <row r="1" spans="1:5" s="457" customFormat="1" ht="16.5" customHeight="1" thickBot="1">
      <c r="A1" s="456"/>
      <c r="B1" s="458"/>
      <c r="C1" s="503"/>
      <c r="D1" s="468"/>
      <c r="E1" s="662" t="s">
        <v>805</v>
      </c>
    </row>
    <row r="2" spans="1:5" s="504" customFormat="1" ht="15.75" customHeight="1">
      <c r="A2" s="484" t="s">
        <v>50</v>
      </c>
      <c r="B2" s="768" t="s">
        <v>151</v>
      </c>
      <c r="C2" s="769"/>
      <c r="D2" s="770"/>
      <c r="E2" s="477" t="s">
        <v>41</v>
      </c>
    </row>
    <row r="3" spans="1:5" s="504" customFormat="1" ht="24.75" thickBot="1">
      <c r="A3" s="502" t="s">
        <v>539</v>
      </c>
      <c r="B3" s="771" t="s">
        <v>665</v>
      </c>
      <c r="C3" s="772"/>
      <c r="D3" s="773"/>
      <c r="E3" s="452" t="s">
        <v>49</v>
      </c>
    </row>
    <row r="4" spans="1:5" s="505" customFormat="1" ht="15.75" customHeight="1" thickBot="1">
      <c r="A4" s="459"/>
      <c r="B4" s="459"/>
      <c r="C4" s="460"/>
      <c r="D4" s="460"/>
      <c r="E4" s="460" t="str">
        <f>'6.3.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506" customFormat="1" ht="12" customHeight="1" thickBot="1">
      <c r="A8" s="324" t="s">
        <v>7</v>
      </c>
      <c r="B8" s="320" t="s">
        <v>302</v>
      </c>
      <c r="C8" s="351">
        <f>SUM(C9:C14)</f>
        <v>0</v>
      </c>
      <c r="D8" s="351">
        <f>SUM(D9:D14)</f>
        <v>0</v>
      </c>
      <c r="E8" s="334">
        <f>SUM(E9:E14)</f>
        <v>0</v>
      </c>
    </row>
    <row r="9" spans="1:5" s="480" customFormat="1" ht="12" customHeight="1">
      <c r="A9" s="490" t="s">
        <v>69</v>
      </c>
      <c r="B9" s="362" t="s">
        <v>303</v>
      </c>
      <c r="C9" s="353"/>
      <c r="D9" s="353"/>
      <c r="E9" s="336"/>
    </row>
    <row r="10" spans="1:5" s="507" customFormat="1" ht="12" customHeight="1">
      <c r="A10" s="491" t="s">
        <v>70</v>
      </c>
      <c r="B10" s="363" t="s">
        <v>304</v>
      </c>
      <c r="C10" s="352"/>
      <c r="D10" s="352"/>
      <c r="E10" s="335"/>
    </row>
    <row r="11" spans="1:5" s="507" customFormat="1" ht="12" customHeight="1">
      <c r="A11" s="491" t="s">
        <v>71</v>
      </c>
      <c r="B11" s="363" t="s">
        <v>305</v>
      </c>
      <c r="C11" s="352"/>
      <c r="D11" s="352"/>
      <c r="E11" s="335"/>
    </row>
    <row r="12" spans="1:5" s="507" customFormat="1" ht="12" customHeight="1">
      <c r="A12" s="491" t="s">
        <v>72</v>
      </c>
      <c r="B12" s="363" t="s">
        <v>306</v>
      </c>
      <c r="C12" s="352"/>
      <c r="D12" s="352"/>
      <c r="E12" s="335"/>
    </row>
    <row r="13" spans="1:5" s="507" customFormat="1" ht="12" customHeight="1">
      <c r="A13" s="491" t="s">
        <v>105</v>
      </c>
      <c r="B13" s="342" t="s">
        <v>734</v>
      </c>
      <c r="C13" s="352"/>
      <c r="D13" s="352"/>
      <c r="E13" s="335"/>
    </row>
    <row r="14" spans="1:5" s="480" customFormat="1" ht="12" customHeight="1" thickBot="1">
      <c r="A14" s="492" t="s">
        <v>73</v>
      </c>
      <c r="B14" s="343" t="s">
        <v>735</v>
      </c>
      <c r="C14" s="354"/>
      <c r="D14" s="354"/>
      <c r="E14" s="337"/>
    </row>
    <row r="15" spans="1:5" s="480" customFormat="1" ht="12" customHeight="1" thickBot="1">
      <c r="A15" s="324" t="s">
        <v>8</v>
      </c>
      <c r="B15" s="341" t="s">
        <v>307</v>
      </c>
      <c r="C15" s="351">
        <f>SUM(C16:C20)</f>
        <v>0</v>
      </c>
      <c r="D15" s="351">
        <f>SUM(D16:D20)</f>
        <v>0</v>
      </c>
      <c r="E15" s="334">
        <f>SUM(E16:E20)</f>
        <v>0</v>
      </c>
    </row>
    <row r="16" spans="1:5" s="480" customFormat="1" ht="12" customHeight="1">
      <c r="A16" s="490" t="s">
        <v>75</v>
      </c>
      <c r="B16" s="362" t="s">
        <v>308</v>
      </c>
      <c r="C16" s="353"/>
      <c r="D16" s="353"/>
      <c r="E16" s="336"/>
    </row>
    <row r="17" spans="1:5" s="480" customFormat="1" ht="12" customHeight="1">
      <c r="A17" s="491" t="s">
        <v>76</v>
      </c>
      <c r="B17" s="363" t="s">
        <v>309</v>
      </c>
      <c r="C17" s="352"/>
      <c r="D17" s="352"/>
      <c r="E17" s="335"/>
    </row>
    <row r="18" spans="1:5" s="480" customFormat="1" ht="12" customHeight="1">
      <c r="A18" s="491" t="s">
        <v>77</v>
      </c>
      <c r="B18" s="363" t="s">
        <v>310</v>
      </c>
      <c r="C18" s="352"/>
      <c r="D18" s="352"/>
      <c r="E18" s="335"/>
    </row>
    <row r="19" spans="1:5" s="480" customFormat="1" ht="12" customHeight="1">
      <c r="A19" s="491" t="s">
        <v>78</v>
      </c>
      <c r="B19" s="363" t="s">
        <v>311</v>
      </c>
      <c r="C19" s="352"/>
      <c r="D19" s="352"/>
      <c r="E19" s="335"/>
    </row>
    <row r="20" spans="1:5" s="480" customFormat="1" ht="12" customHeight="1">
      <c r="A20" s="491" t="s">
        <v>79</v>
      </c>
      <c r="B20" s="363" t="s">
        <v>312</v>
      </c>
      <c r="C20" s="352"/>
      <c r="D20" s="352"/>
      <c r="E20" s="335"/>
    </row>
    <row r="21" spans="1:5" s="507" customFormat="1" ht="12" customHeight="1" thickBot="1">
      <c r="A21" s="492" t="s">
        <v>86</v>
      </c>
      <c r="B21" s="364" t="s">
        <v>313</v>
      </c>
      <c r="C21" s="354"/>
      <c r="D21" s="354"/>
      <c r="E21" s="337"/>
    </row>
    <row r="22" spans="1:5" s="507" customFormat="1" ht="12" customHeight="1" thickBot="1">
      <c r="A22" s="324" t="s">
        <v>9</v>
      </c>
      <c r="B22" s="320" t="s">
        <v>314</v>
      </c>
      <c r="C22" s="351">
        <f>SUM(C23:C27)</f>
        <v>0</v>
      </c>
      <c r="D22" s="351">
        <f>SUM(D23:D27)</f>
        <v>0</v>
      </c>
      <c r="E22" s="334">
        <f>SUM(E23:E27)</f>
        <v>0</v>
      </c>
    </row>
    <row r="23" spans="1:5" s="507" customFormat="1" ht="12" customHeight="1">
      <c r="A23" s="490" t="s">
        <v>58</v>
      </c>
      <c r="B23" s="362" t="s">
        <v>315</v>
      </c>
      <c r="C23" s="353"/>
      <c r="D23" s="353"/>
      <c r="E23" s="336"/>
    </row>
    <row r="24" spans="1:5" s="480" customFormat="1" ht="12" customHeight="1">
      <c r="A24" s="491" t="s">
        <v>59</v>
      </c>
      <c r="B24" s="363" t="s">
        <v>316</v>
      </c>
      <c r="C24" s="352"/>
      <c r="D24" s="352"/>
      <c r="E24" s="335"/>
    </row>
    <row r="25" spans="1:5" s="507" customFormat="1" ht="12" customHeight="1">
      <c r="A25" s="491" t="s">
        <v>60</v>
      </c>
      <c r="B25" s="363" t="s">
        <v>317</v>
      </c>
      <c r="C25" s="352"/>
      <c r="D25" s="352"/>
      <c r="E25" s="335"/>
    </row>
    <row r="26" spans="1:5" s="507" customFormat="1" ht="12" customHeight="1">
      <c r="A26" s="491" t="s">
        <v>61</v>
      </c>
      <c r="B26" s="363" t="s">
        <v>318</v>
      </c>
      <c r="C26" s="352"/>
      <c r="D26" s="352"/>
      <c r="E26" s="335"/>
    </row>
    <row r="27" spans="1:5" s="507" customFormat="1" ht="12" customHeight="1">
      <c r="A27" s="491" t="s">
        <v>119</v>
      </c>
      <c r="B27" s="363" t="s">
        <v>319</v>
      </c>
      <c r="C27" s="352"/>
      <c r="D27" s="352"/>
      <c r="E27" s="335"/>
    </row>
    <row r="28" spans="1:5" s="507" customFormat="1" ht="12" customHeight="1" thickBot="1">
      <c r="A28" s="492" t="s">
        <v>120</v>
      </c>
      <c r="B28" s="364" t="s">
        <v>320</v>
      </c>
      <c r="C28" s="354"/>
      <c r="D28" s="354"/>
      <c r="E28" s="337"/>
    </row>
    <row r="29" spans="1:5" s="507" customFormat="1" ht="12" customHeight="1" thickBot="1">
      <c r="A29" s="324" t="s">
        <v>121</v>
      </c>
      <c r="B29" s="320" t="s">
        <v>716</v>
      </c>
      <c r="C29" s="357">
        <f>SUM(C30:C35)</f>
        <v>0</v>
      </c>
      <c r="D29" s="357">
        <f>SUM(D30:D35)</f>
        <v>0</v>
      </c>
      <c r="E29" s="370">
        <f>SUM(E30:E35)</f>
        <v>0</v>
      </c>
    </row>
    <row r="30" spans="1:5" s="507" customFormat="1" ht="12" customHeight="1">
      <c r="A30" s="490" t="s">
        <v>321</v>
      </c>
      <c r="B30" s="362" t="s">
        <v>736</v>
      </c>
      <c r="C30" s="353"/>
      <c r="D30" s="353">
        <f>+D31+D32</f>
        <v>0</v>
      </c>
      <c r="E30" s="336">
        <f>+E31+E32</f>
        <v>0</v>
      </c>
    </row>
    <row r="31" spans="1:5" s="507" customFormat="1" ht="12" customHeight="1">
      <c r="A31" s="491" t="s">
        <v>322</v>
      </c>
      <c r="B31" s="363" t="s">
        <v>720</v>
      </c>
      <c r="C31" s="352"/>
      <c r="D31" s="352"/>
      <c r="E31" s="335"/>
    </row>
    <row r="32" spans="1:5" s="507" customFormat="1" ht="12" customHeight="1">
      <c r="A32" s="491" t="s">
        <v>323</v>
      </c>
      <c r="B32" s="363" t="s">
        <v>721</v>
      </c>
      <c r="C32" s="352"/>
      <c r="D32" s="352"/>
      <c r="E32" s="335"/>
    </row>
    <row r="33" spans="1:5" s="507" customFormat="1" ht="12" customHeight="1">
      <c r="A33" s="491" t="s">
        <v>717</v>
      </c>
      <c r="B33" s="363" t="s">
        <v>722</v>
      </c>
      <c r="C33" s="352"/>
      <c r="D33" s="352"/>
      <c r="E33" s="335"/>
    </row>
    <row r="34" spans="1:5" s="507" customFormat="1" ht="12" customHeight="1">
      <c r="A34" s="491" t="s">
        <v>718</v>
      </c>
      <c r="B34" s="363" t="s">
        <v>737</v>
      </c>
      <c r="C34" s="352"/>
      <c r="D34" s="352"/>
      <c r="E34" s="335"/>
    </row>
    <row r="35" spans="1:5" s="507" customFormat="1" ht="12" customHeight="1" thickBot="1">
      <c r="A35" s="492" t="s">
        <v>719</v>
      </c>
      <c r="B35" s="343" t="s">
        <v>324</v>
      </c>
      <c r="C35" s="354"/>
      <c r="D35" s="354"/>
      <c r="E35" s="337"/>
    </row>
    <row r="36" spans="1:5" s="507" customFormat="1" ht="12" customHeight="1" thickBot="1">
      <c r="A36" s="324" t="s">
        <v>11</v>
      </c>
      <c r="B36" s="320" t="s">
        <v>325</v>
      </c>
      <c r="C36" s="351">
        <f>SUM(C37:C46)</f>
        <v>0</v>
      </c>
      <c r="D36" s="351">
        <f>SUM(D37:D46)</f>
        <v>0</v>
      </c>
      <c r="E36" s="334">
        <f>SUM(E37:E46)</f>
        <v>0</v>
      </c>
    </row>
    <row r="37" spans="1:5" s="507" customFormat="1" ht="12" customHeight="1">
      <c r="A37" s="490" t="s">
        <v>62</v>
      </c>
      <c r="B37" s="362" t="s">
        <v>326</v>
      </c>
      <c r="C37" s="353"/>
      <c r="D37" s="353"/>
      <c r="E37" s="336"/>
    </row>
    <row r="38" spans="1:5" s="507" customFormat="1" ht="12" customHeight="1">
      <c r="A38" s="491" t="s">
        <v>63</v>
      </c>
      <c r="B38" s="363" t="s">
        <v>327</v>
      </c>
      <c r="C38" s="352"/>
      <c r="D38" s="352"/>
      <c r="E38" s="335"/>
    </row>
    <row r="39" spans="1:5" s="507" customFormat="1" ht="12" customHeight="1">
      <c r="A39" s="491" t="s">
        <v>64</v>
      </c>
      <c r="B39" s="363" t="s">
        <v>328</v>
      </c>
      <c r="C39" s="352"/>
      <c r="D39" s="352"/>
      <c r="E39" s="335"/>
    </row>
    <row r="40" spans="1:5" s="507" customFormat="1" ht="12" customHeight="1">
      <c r="A40" s="491" t="s">
        <v>123</v>
      </c>
      <c r="B40" s="363" t="s">
        <v>329</v>
      </c>
      <c r="C40" s="352"/>
      <c r="D40" s="352"/>
      <c r="E40" s="335"/>
    </row>
    <row r="41" spans="1:5" s="507" customFormat="1" ht="12" customHeight="1">
      <c r="A41" s="491" t="s">
        <v>124</v>
      </c>
      <c r="B41" s="363" t="s">
        <v>330</v>
      </c>
      <c r="C41" s="352"/>
      <c r="D41" s="352"/>
      <c r="E41" s="335"/>
    </row>
    <row r="42" spans="1:5" s="507" customFormat="1" ht="12" customHeight="1">
      <c r="A42" s="491" t="s">
        <v>125</v>
      </c>
      <c r="B42" s="363" t="s">
        <v>331</v>
      </c>
      <c r="C42" s="352"/>
      <c r="D42" s="352"/>
      <c r="E42" s="335"/>
    </row>
    <row r="43" spans="1:5" s="507" customFormat="1" ht="12" customHeight="1">
      <c r="A43" s="491" t="s">
        <v>126</v>
      </c>
      <c r="B43" s="363" t="s">
        <v>332</v>
      </c>
      <c r="C43" s="352"/>
      <c r="D43" s="352"/>
      <c r="E43" s="335"/>
    </row>
    <row r="44" spans="1:5" s="507" customFormat="1" ht="12" customHeight="1">
      <c r="A44" s="491" t="s">
        <v>127</v>
      </c>
      <c r="B44" s="363" t="s">
        <v>333</v>
      </c>
      <c r="C44" s="352"/>
      <c r="D44" s="352"/>
      <c r="E44" s="335"/>
    </row>
    <row r="45" spans="1:5" s="507" customFormat="1" ht="12" customHeight="1">
      <c r="A45" s="491" t="s">
        <v>334</v>
      </c>
      <c r="B45" s="363" t="s">
        <v>738</v>
      </c>
      <c r="C45" s="355"/>
      <c r="D45" s="355"/>
      <c r="E45" s="338"/>
    </row>
    <row r="46" spans="1:5" s="480" customFormat="1" ht="12" customHeight="1" thickBot="1">
      <c r="A46" s="492" t="s">
        <v>336</v>
      </c>
      <c r="B46" s="364" t="s">
        <v>337</v>
      </c>
      <c r="C46" s="356"/>
      <c r="D46" s="356"/>
      <c r="E46" s="339"/>
    </row>
    <row r="47" spans="1:5" s="507" customFormat="1" ht="12" customHeight="1" thickBot="1">
      <c r="A47" s="324" t="s">
        <v>12</v>
      </c>
      <c r="B47" s="320" t="s">
        <v>338</v>
      </c>
      <c r="C47" s="351">
        <f>SUM(C48:C52)</f>
        <v>0</v>
      </c>
      <c r="D47" s="351">
        <f>SUM(D48:D52)</f>
        <v>0</v>
      </c>
      <c r="E47" s="334">
        <f>SUM(E48:E52)</f>
        <v>0</v>
      </c>
    </row>
    <row r="48" spans="1:5" s="507" customFormat="1" ht="12" customHeight="1">
      <c r="A48" s="490" t="s">
        <v>65</v>
      </c>
      <c r="B48" s="362" t="s">
        <v>339</v>
      </c>
      <c r="C48" s="372"/>
      <c r="D48" s="372"/>
      <c r="E48" s="340"/>
    </row>
    <row r="49" spans="1:5" s="507" customFormat="1" ht="12" customHeight="1">
      <c r="A49" s="491" t="s">
        <v>66</v>
      </c>
      <c r="B49" s="363" t="s">
        <v>340</v>
      </c>
      <c r="C49" s="355"/>
      <c r="D49" s="355"/>
      <c r="E49" s="338"/>
    </row>
    <row r="50" spans="1:5" s="507" customFormat="1" ht="12" customHeight="1">
      <c r="A50" s="491" t="s">
        <v>341</v>
      </c>
      <c r="B50" s="363" t="s">
        <v>342</v>
      </c>
      <c r="C50" s="355"/>
      <c r="D50" s="355"/>
      <c r="E50" s="338"/>
    </row>
    <row r="51" spans="1:5" s="507" customFormat="1" ht="12" customHeight="1">
      <c r="A51" s="491" t="s">
        <v>343</v>
      </c>
      <c r="B51" s="363" t="s">
        <v>344</v>
      </c>
      <c r="C51" s="355"/>
      <c r="D51" s="355"/>
      <c r="E51" s="338"/>
    </row>
    <row r="52" spans="1:5" s="507" customFormat="1" ht="12" customHeight="1" thickBot="1">
      <c r="A52" s="492" t="s">
        <v>345</v>
      </c>
      <c r="B52" s="364" t="s">
        <v>346</v>
      </c>
      <c r="C52" s="356"/>
      <c r="D52" s="356"/>
      <c r="E52" s="339"/>
    </row>
    <row r="53" spans="1:5" s="507" customFormat="1" ht="12" customHeight="1" thickBot="1">
      <c r="A53" s="324" t="s">
        <v>128</v>
      </c>
      <c r="B53" s="320" t="s">
        <v>347</v>
      </c>
      <c r="C53" s="351">
        <f>SUM(C54:C56)</f>
        <v>0</v>
      </c>
      <c r="D53" s="351">
        <f>SUM(D54:D56)</f>
        <v>0</v>
      </c>
      <c r="E53" s="334">
        <f>SUM(E54:E56)</f>
        <v>0</v>
      </c>
    </row>
    <row r="54" spans="1:5" s="480" customFormat="1" ht="12" customHeight="1">
      <c r="A54" s="490" t="s">
        <v>67</v>
      </c>
      <c r="B54" s="362" t="s">
        <v>348</v>
      </c>
      <c r="C54" s="353"/>
      <c r="D54" s="353"/>
      <c r="E54" s="336"/>
    </row>
    <row r="55" spans="1:5" s="480" customFormat="1" ht="12" customHeight="1">
      <c r="A55" s="491" t="s">
        <v>68</v>
      </c>
      <c r="B55" s="363" t="s">
        <v>349</v>
      </c>
      <c r="C55" s="352"/>
      <c r="D55" s="352"/>
      <c r="E55" s="335"/>
    </row>
    <row r="56" spans="1:5" s="480" customFormat="1" ht="12" customHeight="1">
      <c r="A56" s="491" t="s">
        <v>350</v>
      </c>
      <c r="B56" s="363" t="s">
        <v>351</v>
      </c>
      <c r="C56" s="352"/>
      <c r="D56" s="352"/>
      <c r="E56" s="335"/>
    </row>
    <row r="57" spans="1:5" s="480" customFormat="1" ht="12" customHeight="1" thickBot="1">
      <c r="A57" s="492" t="s">
        <v>352</v>
      </c>
      <c r="B57" s="364" t="s">
        <v>353</v>
      </c>
      <c r="C57" s="354"/>
      <c r="D57" s="354"/>
      <c r="E57" s="337"/>
    </row>
    <row r="58" spans="1:5" s="507" customFormat="1" ht="12" customHeight="1" thickBot="1">
      <c r="A58" s="324" t="s">
        <v>14</v>
      </c>
      <c r="B58" s="341" t="s">
        <v>354</v>
      </c>
      <c r="C58" s="351">
        <f>SUM(C59:C61)</f>
        <v>0</v>
      </c>
      <c r="D58" s="351">
        <f>SUM(D59:D61)</f>
        <v>0</v>
      </c>
      <c r="E58" s="334">
        <f>SUM(E59:E61)</f>
        <v>0</v>
      </c>
    </row>
    <row r="59" spans="1:5" s="507" customFormat="1" ht="12" customHeight="1">
      <c r="A59" s="490" t="s">
        <v>129</v>
      </c>
      <c r="B59" s="362" t="s">
        <v>355</v>
      </c>
      <c r="C59" s="355"/>
      <c r="D59" s="355"/>
      <c r="E59" s="338"/>
    </row>
    <row r="60" spans="1:5" s="507" customFormat="1" ht="12" customHeight="1">
      <c r="A60" s="491" t="s">
        <v>130</v>
      </c>
      <c r="B60" s="363" t="s">
        <v>542</v>
      </c>
      <c r="C60" s="355"/>
      <c r="D60" s="355"/>
      <c r="E60" s="338"/>
    </row>
    <row r="61" spans="1:5" s="507" customFormat="1" ht="12" customHeight="1">
      <c r="A61" s="491" t="s">
        <v>155</v>
      </c>
      <c r="B61" s="363" t="s">
        <v>357</v>
      </c>
      <c r="C61" s="355"/>
      <c r="D61" s="355"/>
      <c r="E61" s="338"/>
    </row>
    <row r="62" spans="1:5" s="507" customFormat="1" ht="12" customHeight="1" thickBot="1">
      <c r="A62" s="492" t="s">
        <v>358</v>
      </c>
      <c r="B62" s="364" t="s">
        <v>359</v>
      </c>
      <c r="C62" s="355"/>
      <c r="D62" s="355"/>
      <c r="E62" s="338"/>
    </row>
    <row r="63" spans="1:5" s="507" customFormat="1" ht="12" customHeight="1" thickBot="1">
      <c r="A63" s="324" t="s">
        <v>15</v>
      </c>
      <c r="B63" s="320" t="s">
        <v>360</v>
      </c>
      <c r="C63" s="357">
        <f>+C8+C15+C22+C29+C36+C47+C53+C58</f>
        <v>0</v>
      </c>
      <c r="D63" s="357">
        <f>+D8+D15+D22+D29+D36+D47+D53+D58</f>
        <v>0</v>
      </c>
      <c r="E63" s="370">
        <f>+E8+E15+E22+E29+E36+E47+E53+E58</f>
        <v>0</v>
      </c>
    </row>
    <row r="64" spans="1:5" s="507" customFormat="1" ht="12" customHeight="1" thickBot="1">
      <c r="A64" s="493" t="s">
        <v>540</v>
      </c>
      <c r="B64" s="341" t="s">
        <v>362</v>
      </c>
      <c r="C64" s="351">
        <f>SUM(C65:C67)</f>
        <v>0</v>
      </c>
      <c r="D64" s="351">
        <f>SUM(D65:D67)</f>
        <v>0</v>
      </c>
      <c r="E64" s="334">
        <f>SUM(E65:E67)</f>
        <v>0</v>
      </c>
    </row>
    <row r="65" spans="1:5" s="507" customFormat="1" ht="12" customHeight="1">
      <c r="A65" s="490" t="s">
        <v>363</v>
      </c>
      <c r="B65" s="362" t="s">
        <v>364</v>
      </c>
      <c r="C65" s="355"/>
      <c r="D65" s="355"/>
      <c r="E65" s="338"/>
    </row>
    <row r="66" spans="1:5" s="507" customFormat="1" ht="12" customHeight="1">
      <c r="A66" s="491" t="s">
        <v>365</v>
      </c>
      <c r="B66" s="363" t="s">
        <v>366</v>
      </c>
      <c r="C66" s="355"/>
      <c r="D66" s="355"/>
      <c r="E66" s="338"/>
    </row>
    <row r="67" spans="1:5" s="507" customFormat="1" ht="12" customHeight="1" thickBot="1">
      <c r="A67" s="492" t="s">
        <v>367</v>
      </c>
      <c r="B67" s="486" t="s">
        <v>368</v>
      </c>
      <c r="C67" s="355"/>
      <c r="D67" s="355"/>
      <c r="E67" s="338"/>
    </row>
    <row r="68" spans="1:5" s="507" customFormat="1" ht="12" customHeight="1" thickBot="1">
      <c r="A68" s="493" t="s">
        <v>369</v>
      </c>
      <c r="B68" s="341" t="s">
        <v>370</v>
      </c>
      <c r="C68" s="351">
        <f>SUM(C69:C72)</f>
        <v>0</v>
      </c>
      <c r="D68" s="351">
        <f>SUM(D69:D72)</f>
        <v>0</v>
      </c>
      <c r="E68" s="334">
        <f>SUM(E69:E72)</f>
        <v>0</v>
      </c>
    </row>
    <row r="69" spans="1:5" s="507" customFormat="1" ht="12" customHeight="1">
      <c r="A69" s="490" t="s">
        <v>106</v>
      </c>
      <c r="B69" s="362" t="s">
        <v>371</v>
      </c>
      <c r="C69" s="355"/>
      <c r="D69" s="355"/>
      <c r="E69" s="338"/>
    </row>
    <row r="70" spans="1:5" s="507" customFormat="1" ht="12" customHeight="1">
      <c r="A70" s="491" t="s">
        <v>107</v>
      </c>
      <c r="B70" s="363" t="s">
        <v>372</v>
      </c>
      <c r="C70" s="355"/>
      <c r="D70" s="355"/>
      <c r="E70" s="338"/>
    </row>
    <row r="71" spans="1:5" s="507" customFormat="1" ht="12" customHeight="1">
      <c r="A71" s="491" t="s">
        <v>373</v>
      </c>
      <c r="B71" s="363" t="s">
        <v>374</v>
      </c>
      <c r="C71" s="355"/>
      <c r="D71" s="355"/>
      <c r="E71" s="338"/>
    </row>
    <row r="72" spans="1:5" s="507" customFormat="1" ht="12" customHeight="1" thickBot="1">
      <c r="A72" s="492" t="s">
        <v>375</v>
      </c>
      <c r="B72" s="364" t="s">
        <v>376</v>
      </c>
      <c r="C72" s="355"/>
      <c r="D72" s="355"/>
      <c r="E72" s="338"/>
    </row>
    <row r="73" spans="1:5" s="507" customFormat="1" ht="12" customHeight="1" thickBot="1">
      <c r="A73" s="493" t="s">
        <v>377</v>
      </c>
      <c r="B73" s="341" t="s">
        <v>378</v>
      </c>
      <c r="C73" s="351">
        <f>SUM(C74:C75)</f>
        <v>0</v>
      </c>
      <c r="D73" s="351">
        <f>SUM(D74:D75)</f>
        <v>0</v>
      </c>
      <c r="E73" s="334">
        <f>SUM(E74:E75)</f>
        <v>0</v>
      </c>
    </row>
    <row r="74" spans="1:5" s="507" customFormat="1" ht="12" customHeight="1">
      <c r="A74" s="490" t="s">
        <v>379</v>
      </c>
      <c r="B74" s="362" t="s">
        <v>380</v>
      </c>
      <c r="C74" s="355"/>
      <c r="D74" s="355"/>
      <c r="E74" s="338"/>
    </row>
    <row r="75" spans="1:5" s="507" customFormat="1" ht="12" customHeight="1" thickBot="1">
      <c r="A75" s="492" t="s">
        <v>381</v>
      </c>
      <c r="B75" s="364" t="s">
        <v>382</v>
      </c>
      <c r="C75" s="355"/>
      <c r="D75" s="355"/>
      <c r="E75" s="338"/>
    </row>
    <row r="76" spans="1:5" s="507" customFormat="1" ht="12" customHeight="1" thickBot="1">
      <c r="A76" s="493" t="s">
        <v>383</v>
      </c>
      <c r="B76" s="341" t="s">
        <v>384</v>
      </c>
      <c r="C76" s="351">
        <f>SUM(C77:C79)</f>
        <v>0</v>
      </c>
      <c r="D76" s="351">
        <f>SUM(D77:D79)</f>
        <v>0</v>
      </c>
      <c r="E76" s="334">
        <f>SUM(E77:E79)</f>
        <v>0</v>
      </c>
    </row>
    <row r="77" spans="1:5" s="507" customFormat="1" ht="12" customHeight="1">
      <c r="A77" s="490" t="s">
        <v>385</v>
      </c>
      <c r="B77" s="362" t="s">
        <v>386</v>
      </c>
      <c r="C77" s="355"/>
      <c r="D77" s="355"/>
      <c r="E77" s="338"/>
    </row>
    <row r="78" spans="1:5" s="507" customFormat="1" ht="12" customHeight="1">
      <c r="A78" s="491" t="s">
        <v>387</v>
      </c>
      <c r="B78" s="363" t="s">
        <v>388</v>
      </c>
      <c r="C78" s="355"/>
      <c r="D78" s="355"/>
      <c r="E78" s="338"/>
    </row>
    <row r="79" spans="1:5" s="507" customFormat="1" ht="12" customHeight="1" thickBot="1">
      <c r="A79" s="492" t="s">
        <v>389</v>
      </c>
      <c r="B79" s="364" t="s">
        <v>390</v>
      </c>
      <c r="C79" s="355"/>
      <c r="D79" s="355"/>
      <c r="E79" s="338"/>
    </row>
    <row r="80" spans="1:5" s="507" customFormat="1" ht="12" customHeight="1" thickBot="1">
      <c r="A80" s="493" t="s">
        <v>391</v>
      </c>
      <c r="B80" s="341" t="s">
        <v>392</v>
      </c>
      <c r="C80" s="351">
        <f>SUM(C81:C84)</f>
        <v>0</v>
      </c>
      <c r="D80" s="351">
        <f>SUM(D81:D84)</f>
        <v>0</v>
      </c>
      <c r="E80" s="334">
        <f>SUM(E81:E84)</f>
        <v>0</v>
      </c>
    </row>
    <row r="81" spans="1:5" s="507" customFormat="1" ht="12" customHeight="1">
      <c r="A81" s="494" t="s">
        <v>393</v>
      </c>
      <c r="B81" s="362" t="s">
        <v>394</v>
      </c>
      <c r="C81" s="355"/>
      <c r="D81" s="355"/>
      <c r="E81" s="338"/>
    </row>
    <row r="82" spans="1:5" s="507" customFormat="1" ht="12" customHeight="1">
      <c r="A82" s="495" t="s">
        <v>395</v>
      </c>
      <c r="B82" s="363" t="s">
        <v>396</v>
      </c>
      <c r="C82" s="355"/>
      <c r="D82" s="355"/>
      <c r="E82" s="338"/>
    </row>
    <row r="83" spans="1:5" s="507" customFormat="1" ht="12" customHeight="1">
      <c r="A83" s="495" t="s">
        <v>397</v>
      </c>
      <c r="B83" s="363" t="s">
        <v>398</v>
      </c>
      <c r="C83" s="355"/>
      <c r="D83" s="355"/>
      <c r="E83" s="338"/>
    </row>
    <row r="84" spans="1:5" s="507" customFormat="1" ht="12" customHeight="1" thickBot="1">
      <c r="A84" s="496" t="s">
        <v>399</v>
      </c>
      <c r="B84" s="364" t="s">
        <v>400</v>
      </c>
      <c r="C84" s="355"/>
      <c r="D84" s="355"/>
      <c r="E84" s="338"/>
    </row>
    <row r="85" spans="1:5" s="507" customFormat="1" ht="12" customHeight="1" thickBot="1">
      <c r="A85" s="493" t="s">
        <v>401</v>
      </c>
      <c r="B85" s="341" t="s">
        <v>402</v>
      </c>
      <c r="C85" s="376"/>
      <c r="D85" s="376"/>
      <c r="E85" s="377"/>
    </row>
    <row r="86" spans="1:5" s="507" customFormat="1" ht="12" customHeight="1" thickBot="1">
      <c r="A86" s="493" t="s">
        <v>403</v>
      </c>
      <c r="B86" s="487" t="s">
        <v>404</v>
      </c>
      <c r="C86" s="357">
        <f>+C64+C68+C73+C76+C80+C85</f>
        <v>0</v>
      </c>
      <c r="D86" s="357">
        <f>+D64+D68+D73+D76+D80+D85</f>
        <v>0</v>
      </c>
      <c r="E86" s="370">
        <f>+E64+E68+E73+E76+E80+E85</f>
        <v>0</v>
      </c>
    </row>
    <row r="87" spans="1:5" s="507" customFormat="1" ht="12" customHeight="1" thickBot="1">
      <c r="A87" s="497" t="s">
        <v>405</v>
      </c>
      <c r="B87" s="488" t="s">
        <v>541</v>
      </c>
      <c r="C87" s="357">
        <f>+C63+C86</f>
        <v>0</v>
      </c>
      <c r="D87" s="357">
        <f>+D63+D86</f>
        <v>0</v>
      </c>
      <c r="E87" s="370">
        <f>+E63+E86</f>
        <v>0</v>
      </c>
    </row>
    <row r="88" spans="1:5" s="507" customFormat="1" ht="15" customHeight="1">
      <c r="A88" s="462"/>
      <c r="B88" s="463"/>
      <c r="C88" s="478"/>
      <c r="D88" s="478"/>
      <c r="E88" s="478"/>
    </row>
    <row r="89" spans="1:5" ht="13.5" thickBot="1">
      <c r="A89" s="464"/>
      <c r="B89" s="465"/>
      <c r="C89" s="479"/>
      <c r="D89" s="479"/>
      <c r="E89" s="479"/>
    </row>
    <row r="90" spans="1:5" s="506" customFormat="1" ht="16.5" customHeight="1" thickBot="1">
      <c r="A90" s="765" t="s">
        <v>43</v>
      </c>
      <c r="B90" s="766"/>
      <c r="C90" s="766"/>
      <c r="D90" s="766"/>
      <c r="E90" s="767"/>
    </row>
    <row r="91" spans="1:5" s="291" customFormat="1" ht="12" customHeight="1" thickBot="1">
      <c r="A91" s="485" t="s">
        <v>7</v>
      </c>
      <c r="B91" s="323" t="s">
        <v>413</v>
      </c>
      <c r="C91" s="350">
        <f>SUM(C92:C96)</f>
        <v>0</v>
      </c>
      <c r="D91" s="350">
        <f>SUM(D92:D96)</f>
        <v>0</v>
      </c>
      <c r="E91" s="305">
        <f>SUM(E92:E96)</f>
        <v>0</v>
      </c>
    </row>
    <row r="92" spans="1:5" ht="12" customHeight="1">
      <c r="A92" s="498" t="s">
        <v>69</v>
      </c>
      <c r="B92" s="309" t="s">
        <v>37</v>
      </c>
      <c r="C92" s="77"/>
      <c r="D92" s="77"/>
      <c r="E92" s="304"/>
    </row>
    <row r="93" spans="1:5" ht="12" customHeight="1">
      <c r="A93" s="491" t="s">
        <v>70</v>
      </c>
      <c r="B93" s="307" t="s">
        <v>131</v>
      </c>
      <c r="C93" s="352"/>
      <c r="D93" s="352"/>
      <c r="E93" s="335"/>
    </row>
    <row r="94" spans="1:5" ht="12" customHeight="1">
      <c r="A94" s="491" t="s">
        <v>71</v>
      </c>
      <c r="B94" s="307" t="s">
        <v>98</v>
      </c>
      <c r="C94" s="354"/>
      <c r="D94" s="354"/>
      <c r="E94" s="337"/>
    </row>
    <row r="95" spans="1:5" ht="12" customHeight="1">
      <c r="A95" s="491" t="s">
        <v>72</v>
      </c>
      <c r="B95" s="310" t="s">
        <v>132</v>
      </c>
      <c r="C95" s="354"/>
      <c r="D95" s="354"/>
      <c r="E95" s="337"/>
    </row>
    <row r="96" spans="1:5" ht="12" customHeight="1">
      <c r="A96" s="491" t="s">
        <v>81</v>
      </c>
      <c r="B96" s="318" t="s">
        <v>133</v>
      </c>
      <c r="C96" s="354"/>
      <c r="D96" s="354"/>
      <c r="E96" s="337"/>
    </row>
    <row r="97" spans="1:5" ht="12" customHeight="1">
      <c r="A97" s="491" t="s">
        <v>73</v>
      </c>
      <c r="B97" s="307" t="s">
        <v>414</v>
      </c>
      <c r="C97" s="354"/>
      <c r="D97" s="354"/>
      <c r="E97" s="337"/>
    </row>
    <row r="98" spans="1:5" ht="12" customHeight="1">
      <c r="A98" s="491" t="s">
        <v>74</v>
      </c>
      <c r="B98" s="330" t="s">
        <v>415</v>
      </c>
      <c r="C98" s="354"/>
      <c r="D98" s="354"/>
      <c r="E98" s="337"/>
    </row>
    <row r="99" spans="1:5" ht="12" customHeight="1">
      <c r="A99" s="491" t="s">
        <v>82</v>
      </c>
      <c r="B99" s="331" t="s">
        <v>416</v>
      </c>
      <c r="C99" s="354"/>
      <c r="D99" s="354"/>
      <c r="E99" s="337"/>
    </row>
    <row r="100" spans="1:5" ht="12" customHeight="1">
      <c r="A100" s="491" t="s">
        <v>83</v>
      </c>
      <c r="B100" s="331" t="s">
        <v>417</v>
      </c>
      <c r="C100" s="354"/>
      <c r="D100" s="354"/>
      <c r="E100" s="337"/>
    </row>
    <row r="101" spans="1:5" ht="12" customHeight="1">
      <c r="A101" s="491" t="s">
        <v>84</v>
      </c>
      <c r="B101" s="330" t="s">
        <v>418</v>
      </c>
      <c r="C101" s="354"/>
      <c r="D101" s="354"/>
      <c r="E101" s="337"/>
    </row>
    <row r="102" spans="1:5" ht="12" customHeight="1">
      <c r="A102" s="491" t="s">
        <v>85</v>
      </c>
      <c r="B102" s="330" t="s">
        <v>419</v>
      </c>
      <c r="C102" s="354"/>
      <c r="D102" s="354"/>
      <c r="E102" s="337"/>
    </row>
    <row r="103" spans="1:5" ht="12" customHeight="1">
      <c r="A103" s="491" t="s">
        <v>87</v>
      </c>
      <c r="B103" s="331" t="s">
        <v>420</v>
      </c>
      <c r="C103" s="354"/>
      <c r="D103" s="354"/>
      <c r="E103" s="337"/>
    </row>
    <row r="104" spans="1:5" ht="12" customHeight="1">
      <c r="A104" s="499" t="s">
        <v>134</v>
      </c>
      <c r="B104" s="332" t="s">
        <v>421</v>
      </c>
      <c r="C104" s="354"/>
      <c r="D104" s="354"/>
      <c r="E104" s="337"/>
    </row>
    <row r="105" spans="1:5" ht="12" customHeight="1">
      <c r="A105" s="491" t="s">
        <v>422</v>
      </c>
      <c r="B105" s="332" t="s">
        <v>423</v>
      </c>
      <c r="C105" s="354"/>
      <c r="D105" s="354"/>
      <c r="E105" s="337"/>
    </row>
    <row r="106" spans="1:5" s="291" customFormat="1" ht="12" customHeight="1" thickBot="1">
      <c r="A106" s="500" t="s">
        <v>424</v>
      </c>
      <c r="B106" s="333" t="s">
        <v>425</v>
      </c>
      <c r="C106" s="78"/>
      <c r="D106" s="78"/>
      <c r="E106" s="298"/>
    </row>
    <row r="107" spans="1:5" ht="12" customHeight="1" thickBot="1">
      <c r="A107" s="324" t="s">
        <v>8</v>
      </c>
      <c r="B107" s="322" t="s">
        <v>426</v>
      </c>
      <c r="C107" s="351">
        <f>+C108+C110+C112</f>
        <v>0</v>
      </c>
      <c r="D107" s="351">
        <f>+D108+D110+D112</f>
        <v>0</v>
      </c>
      <c r="E107" s="334">
        <f>+E108+E110+E112</f>
        <v>0</v>
      </c>
    </row>
    <row r="108" spans="1:5" ht="12" customHeight="1">
      <c r="A108" s="490" t="s">
        <v>75</v>
      </c>
      <c r="B108" s="307" t="s">
        <v>154</v>
      </c>
      <c r="C108" s="353"/>
      <c r="D108" s="353"/>
      <c r="E108" s="336"/>
    </row>
    <row r="109" spans="1:5" ht="12" customHeight="1">
      <c r="A109" s="490" t="s">
        <v>76</v>
      </c>
      <c r="B109" s="311" t="s">
        <v>427</v>
      </c>
      <c r="C109" s="353"/>
      <c r="D109" s="353"/>
      <c r="E109" s="336"/>
    </row>
    <row r="110" spans="1:5" ht="12" customHeight="1">
      <c r="A110" s="490" t="s">
        <v>77</v>
      </c>
      <c r="B110" s="311" t="s">
        <v>135</v>
      </c>
      <c r="C110" s="352"/>
      <c r="D110" s="352"/>
      <c r="E110" s="335"/>
    </row>
    <row r="111" spans="1:5" ht="12" customHeight="1">
      <c r="A111" s="490" t="s">
        <v>78</v>
      </c>
      <c r="B111" s="311" t="s">
        <v>428</v>
      </c>
      <c r="C111" s="352"/>
      <c r="D111" s="352"/>
      <c r="E111" s="335"/>
    </row>
    <row r="112" spans="1:5" ht="12" customHeight="1">
      <c r="A112" s="490" t="s">
        <v>79</v>
      </c>
      <c r="B112" s="343" t="s">
        <v>156</v>
      </c>
      <c r="C112" s="352"/>
      <c r="D112" s="352"/>
      <c r="E112" s="335"/>
    </row>
    <row r="113" spans="1:5" ht="12" customHeight="1">
      <c r="A113" s="490" t="s">
        <v>86</v>
      </c>
      <c r="B113" s="342" t="s">
        <v>429</v>
      </c>
      <c r="C113" s="352"/>
      <c r="D113" s="352"/>
      <c r="E113" s="335"/>
    </row>
    <row r="114" spans="1:5" ht="12" customHeight="1">
      <c r="A114" s="490" t="s">
        <v>88</v>
      </c>
      <c r="B114" s="358" t="s">
        <v>430</v>
      </c>
      <c r="C114" s="352"/>
      <c r="D114" s="352"/>
      <c r="E114" s="335"/>
    </row>
    <row r="115" spans="1:5" ht="12" customHeight="1">
      <c r="A115" s="490" t="s">
        <v>136</v>
      </c>
      <c r="B115" s="331" t="s">
        <v>417</v>
      </c>
      <c r="C115" s="352"/>
      <c r="D115" s="352"/>
      <c r="E115" s="335"/>
    </row>
    <row r="116" spans="1:5" ht="12" customHeight="1">
      <c r="A116" s="490" t="s">
        <v>137</v>
      </c>
      <c r="B116" s="331" t="s">
        <v>431</v>
      </c>
      <c r="C116" s="352"/>
      <c r="D116" s="352"/>
      <c r="E116" s="335"/>
    </row>
    <row r="117" spans="1:5" ht="12" customHeight="1">
      <c r="A117" s="490" t="s">
        <v>138</v>
      </c>
      <c r="B117" s="331" t="s">
        <v>432</v>
      </c>
      <c r="C117" s="352"/>
      <c r="D117" s="352"/>
      <c r="E117" s="335"/>
    </row>
    <row r="118" spans="1:5" ht="12" customHeight="1">
      <c r="A118" s="490" t="s">
        <v>433</v>
      </c>
      <c r="B118" s="331" t="s">
        <v>420</v>
      </c>
      <c r="C118" s="352"/>
      <c r="D118" s="352"/>
      <c r="E118" s="335"/>
    </row>
    <row r="119" spans="1:5" ht="12" customHeight="1">
      <c r="A119" s="490" t="s">
        <v>434</v>
      </c>
      <c r="B119" s="331" t="s">
        <v>435</v>
      </c>
      <c r="C119" s="352"/>
      <c r="D119" s="352"/>
      <c r="E119" s="335"/>
    </row>
    <row r="120" spans="1:5" ht="12" customHeight="1" thickBot="1">
      <c r="A120" s="499" t="s">
        <v>436</v>
      </c>
      <c r="B120" s="331" t="s">
        <v>437</v>
      </c>
      <c r="C120" s="354"/>
      <c r="D120" s="354"/>
      <c r="E120" s="337"/>
    </row>
    <row r="121" spans="1:5" ht="12" customHeight="1" thickBot="1">
      <c r="A121" s="324" t="s">
        <v>9</v>
      </c>
      <c r="B121" s="327" t="s">
        <v>438</v>
      </c>
      <c r="C121" s="351">
        <f>+C122+C123</f>
        <v>0</v>
      </c>
      <c r="D121" s="351">
        <f>+D122+D123</f>
        <v>0</v>
      </c>
      <c r="E121" s="334">
        <f>+E122+E123</f>
        <v>0</v>
      </c>
    </row>
    <row r="122" spans="1:5" ht="12" customHeight="1">
      <c r="A122" s="490" t="s">
        <v>58</v>
      </c>
      <c r="B122" s="308" t="s">
        <v>45</v>
      </c>
      <c r="C122" s="353"/>
      <c r="D122" s="353"/>
      <c r="E122" s="336"/>
    </row>
    <row r="123" spans="1:5" ht="12" customHeight="1" thickBot="1">
      <c r="A123" s="492" t="s">
        <v>59</v>
      </c>
      <c r="B123" s="311" t="s">
        <v>46</v>
      </c>
      <c r="C123" s="354"/>
      <c r="D123" s="354"/>
      <c r="E123" s="337"/>
    </row>
    <row r="124" spans="1:5" ht="12" customHeight="1" thickBot="1">
      <c r="A124" s="324" t="s">
        <v>10</v>
      </c>
      <c r="B124" s="327" t="s">
        <v>439</v>
      </c>
      <c r="C124" s="351">
        <f>+C91+C107+C121</f>
        <v>0</v>
      </c>
      <c r="D124" s="351">
        <f>+D91+D107+D121</f>
        <v>0</v>
      </c>
      <c r="E124" s="334">
        <f>+E91+E107+E121</f>
        <v>0</v>
      </c>
    </row>
    <row r="125" spans="1:5" ht="12" customHeight="1" thickBot="1">
      <c r="A125" s="324" t="s">
        <v>11</v>
      </c>
      <c r="B125" s="327" t="s">
        <v>543</v>
      </c>
      <c r="C125" s="351">
        <f>+C126+C127+C128</f>
        <v>0</v>
      </c>
      <c r="D125" s="351">
        <f>+D126+D127+D128</f>
        <v>0</v>
      </c>
      <c r="E125" s="334">
        <f>+E126+E127+E128</f>
        <v>0</v>
      </c>
    </row>
    <row r="126" spans="1:5" ht="12" customHeight="1">
      <c r="A126" s="490" t="s">
        <v>62</v>
      </c>
      <c r="B126" s="308" t="s">
        <v>441</v>
      </c>
      <c r="C126" s="352"/>
      <c r="D126" s="352"/>
      <c r="E126" s="335"/>
    </row>
    <row r="127" spans="1:5" ht="12" customHeight="1">
      <c r="A127" s="490" t="s">
        <v>63</v>
      </c>
      <c r="B127" s="308" t="s">
        <v>442</v>
      </c>
      <c r="C127" s="352"/>
      <c r="D127" s="352"/>
      <c r="E127" s="335"/>
    </row>
    <row r="128" spans="1:5" ht="12" customHeight="1" thickBot="1">
      <c r="A128" s="499" t="s">
        <v>64</v>
      </c>
      <c r="B128" s="306" t="s">
        <v>443</v>
      </c>
      <c r="C128" s="352"/>
      <c r="D128" s="352"/>
      <c r="E128" s="335"/>
    </row>
    <row r="129" spans="1:5" ht="12" customHeight="1" thickBot="1">
      <c r="A129" s="324" t="s">
        <v>12</v>
      </c>
      <c r="B129" s="327" t="s">
        <v>444</v>
      </c>
      <c r="C129" s="351">
        <f>+C130+C131+C132+C133</f>
        <v>0</v>
      </c>
      <c r="D129" s="351">
        <f>+D130+D131+D132+D133</f>
        <v>0</v>
      </c>
      <c r="E129" s="334">
        <f>+E130+E131+E132+E133</f>
        <v>0</v>
      </c>
    </row>
    <row r="130" spans="1:5" ht="12" customHeight="1">
      <c r="A130" s="490" t="s">
        <v>65</v>
      </c>
      <c r="B130" s="308" t="s">
        <v>445</v>
      </c>
      <c r="C130" s="352"/>
      <c r="D130" s="352"/>
      <c r="E130" s="335"/>
    </row>
    <row r="131" spans="1:5" ht="12" customHeight="1">
      <c r="A131" s="490" t="s">
        <v>66</v>
      </c>
      <c r="B131" s="308" t="s">
        <v>446</v>
      </c>
      <c r="C131" s="352"/>
      <c r="D131" s="352"/>
      <c r="E131" s="335"/>
    </row>
    <row r="132" spans="1:5" ht="12" customHeight="1">
      <c r="A132" s="490" t="s">
        <v>341</v>
      </c>
      <c r="B132" s="308" t="s">
        <v>447</v>
      </c>
      <c r="C132" s="352"/>
      <c r="D132" s="352"/>
      <c r="E132" s="335"/>
    </row>
    <row r="133" spans="1:5" s="291" customFormat="1" ht="12" customHeight="1" thickBot="1">
      <c r="A133" s="499" t="s">
        <v>343</v>
      </c>
      <c r="B133" s="306" t="s">
        <v>448</v>
      </c>
      <c r="C133" s="352"/>
      <c r="D133" s="352"/>
      <c r="E133" s="335"/>
    </row>
    <row r="134" spans="1:11" ht="13.5" thickBot="1">
      <c r="A134" s="324" t="s">
        <v>13</v>
      </c>
      <c r="B134" s="327" t="s">
        <v>662</v>
      </c>
      <c r="C134" s="357">
        <f>+C135+C136+C138+C139+C137</f>
        <v>0</v>
      </c>
      <c r="D134" s="357">
        <f>+D135+D136+D138+D139+D137</f>
        <v>0</v>
      </c>
      <c r="E134" s="370">
        <f>+E135+E136+E138+E139+E137</f>
        <v>0</v>
      </c>
      <c r="K134" s="453"/>
    </row>
    <row r="135" spans="1:5" ht="12.75">
      <c r="A135" s="490" t="s">
        <v>67</v>
      </c>
      <c r="B135" s="308" t="s">
        <v>450</v>
      </c>
      <c r="C135" s="352"/>
      <c r="D135" s="352"/>
      <c r="E135" s="335"/>
    </row>
    <row r="136" spans="1:5" ht="12" customHeight="1">
      <c r="A136" s="490" t="s">
        <v>68</v>
      </c>
      <c r="B136" s="308" t="s">
        <v>451</v>
      </c>
      <c r="C136" s="352"/>
      <c r="D136" s="352"/>
      <c r="E136" s="335"/>
    </row>
    <row r="137" spans="1:5" ht="12" customHeight="1">
      <c r="A137" s="490" t="s">
        <v>350</v>
      </c>
      <c r="B137" s="308" t="s">
        <v>661</v>
      </c>
      <c r="C137" s="352"/>
      <c r="D137" s="352"/>
      <c r="E137" s="335"/>
    </row>
    <row r="138" spans="1:5" s="291" customFormat="1" ht="12" customHeight="1">
      <c r="A138" s="490" t="s">
        <v>352</v>
      </c>
      <c r="B138" s="308" t="s">
        <v>452</v>
      </c>
      <c r="C138" s="352"/>
      <c r="D138" s="352"/>
      <c r="E138" s="335"/>
    </row>
    <row r="139" spans="1:5" s="291" customFormat="1" ht="12" customHeight="1" thickBot="1">
      <c r="A139" s="499" t="s">
        <v>660</v>
      </c>
      <c r="B139" s="306" t="s">
        <v>453</v>
      </c>
      <c r="C139" s="352"/>
      <c r="D139" s="352"/>
      <c r="E139" s="335"/>
    </row>
    <row r="140" spans="1:5" s="291" customFormat="1" ht="12" customHeight="1" thickBot="1">
      <c r="A140" s="324" t="s">
        <v>14</v>
      </c>
      <c r="B140" s="327" t="s">
        <v>544</v>
      </c>
      <c r="C140" s="79">
        <f>+C141+C142+C143+C144</f>
        <v>0</v>
      </c>
      <c r="D140" s="79">
        <f>+D141+D142+D143+D144</f>
        <v>0</v>
      </c>
      <c r="E140" s="303">
        <f>+E141+E142+E143+E144</f>
        <v>0</v>
      </c>
    </row>
    <row r="141" spans="1:5" s="291" customFormat="1" ht="12" customHeight="1">
      <c r="A141" s="490" t="s">
        <v>129</v>
      </c>
      <c r="B141" s="308" t="s">
        <v>455</v>
      </c>
      <c r="C141" s="352"/>
      <c r="D141" s="352"/>
      <c r="E141" s="335"/>
    </row>
    <row r="142" spans="1:5" s="291" customFormat="1" ht="12" customHeight="1">
      <c r="A142" s="490" t="s">
        <v>130</v>
      </c>
      <c r="B142" s="308" t="s">
        <v>456</v>
      </c>
      <c r="C142" s="352"/>
      <c r="D142" s="352"/>
      <c r="E142" s="335"/>
    </row>
    <row r="143" spans="1:5" s="291" customFormat="1" ht="12" customHeight="1">
      <c r="A143" s="490" t="s">
        <v>155</v>
      </c>
      <c r="B143" s="308" t="s">
        <v>457</v>
      </c>
      <c r="C143" s="352"/>
      <c r="D143" s="352"/>
      <c r="E143" s="335"/>
    </row>
    <row r="144" spans="1:5" ht="12.75" customHeight="1" thickBot="1">
      <c r="A144" s="490" t="s">
        <v>358</v>
      </c>
      <c r="B144" s="308" t="s">
        <v>458</v>
      </c>
      <c r="C144" s="352"/>
      <c r="D144" s="352"/>
      <c r="E144" s="335"/>
    </row>
    <row r="145" spans="1:5" ht="12" customHeight="1" thickBot="1">
      <c r="A145" s="324" t="s">
        <v>15</v>
      </c>
      <c r="B145" s="327" t="s">
        <v>459</v>
      </c>
      <c r="C145" s="301">
        <f>+C125+C129+C134+C140</f>
        <v>0</v>
      </c>
      <c r="D145" s="301">
        <f>+D125+D129+D134+D140</f>
        <v>0</v>
      </c>
      <c r="E145" s="302">
        <f>+E125+E129+E134+E140</f>
        <v>0</v>
      </c>
    </row>
    <row r="146" spans="1:5" ht="15" customHeight="1" thickBot="1">
      <c r="A146" s="501" t="s">
        <v>16</v>
      </c>
      <c r="B146" s="347" t="s">
        <v>460</v>
      </c>
      <c r="C146" s="301">
        <f>+C124+C145</f>
        <v>0</v>
      </c>
      <c r="D146" s="301">
        <f>+D124+D145</f>
        <v>0</v>
      </c>
      <c r="E146" s="302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05" t="s">
        <v>726</v>
      </c>
      <c r="B148" s="606"/>
      <c r="C148" s="90"/>
      <c r="D148" s="91"/>
      <c r="E148" s="88"/>
    </row>
    <row r="149" spans="1:5" ht="14.25" customHeight="1" thickBot="1">
      <c r="A149" s="607" t="s">
        <v>725</v>
      </c>
      <c r="B149" s="608"/>
      <c r="C149" s="90"/>
      <c r="D149" s="91"/>
      <c r="E149" s="88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22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804</v>
      </c>
    </row>
    <row r="2" spans="1:5" s="504" customFormat="1" ht="25.5" customHeight="1">
      <c r="A2" s="484" t="s">
        <v>145</v>
      </c>
      <c r="B2" s="768" t="s">
        <v>743</v>
      </c>
      <c r="C2" s="769"/>
      <c r="D2" s="770"/>
      <c r="E2" s="527" t="s">
        <v>47</v>
      </c>
    </row>
    <row r="3" spans="1:5" s="504" customFormat="1" ht="24.75" thickBot="1">
      <c r="A3" s="502" t="s">
        <v>545</v>
      </c>
      <c r="B3" s="771" t="s">
        <v>538</v>
      </c>
      <c r="C3" s="774"/>
      <c r="D3" s="775"/>
      <c r="E3" s="528" t="s">
        <v>41</v>
      </c>
    </row>
    <row r="4" spans="1:5" s="505" customFormat="1" ht="15.75" customHeight="1" thickBot="1">
      <c r="A4" s="459"/>
      <c r="B4" s="459"/>
      <c r="C4" s="460"/>
      <c r="D4" s="460"/>
      <c r="E4" s="460" t="str">
        <f>'6.4.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0</v>
      </c>
      <c r="D8" s="386">
        <f>SUM(D9:D18)</f>
        <v>0</v>
      </c>
      <c r="E8" s="524">
        <f>SUM(E9:E18)</f>
        <v>20111</v>
      </c>
    </row>
    <row r="9" spans="1:5" s="480" customFormat="1" ht="12" customHeight="1">
      <c r="A9" s="529" t="s">
        <v>69</v>
      </c>
      <c r="B9" s="309" t="s">
        <v>326</v>
      </c>
      <c r="C9" s="83"/>
      <c r="D9" s="83"/>
      <c r="E9" s="513"/>
    </row>
    <row r="10" spans="1:5" s="480" customFormat="1" ht="12" customHeight="1">
      <c r="A10" s="530" t="s">
        <v>70</v>
      </c>
      <c r="B10" s="307" t="s">
        <v>327</v>
      </c>
      <c r="C10" s="383"/>
      <c r="D10" s="383"/>
      <c r="E10" s="92"/>
    </row>
    <row r="11" spans="1:5" s="480" customFormat="1" ht="12" customHeight="1">
      <c r="A11" s="530" t="s">
        <v>71</v>
      </c>
      <c r="B11" s="307" t="s">
        <v>328</v>
      </c>
      <c r="C11" s="383"/>
      <c r="D11" s="383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383"/>
      <c r="E12" s="92"/>
    </row>
    <row r="13" spans="1:5" s="480" customFormat="1" ht="12" customHeight="1">
      <c r="A13" s="530" t="s">
        <v>105</v>
      </c>
      <c r="B13" s="307" t="s">
        <v>330</v>
      </c>
      <c r="C13" s="383"/>
      <c r="D13" s="383"/>
      <c r="E13" s="92"/>
    </row>
    <row r="14" spans="1:5" s="480" customFormat="1" ht="12" customHeight="1">
      <c r="A14" s="530" t="s">
        <v>73</v>
      </c>
      <c r="B14" s="307" t="s">
        <v>547</v>
      </c>
      <c r="C14" s="383"/>
      <c r="D14" s="383"/>
      <c r="E14" s="92"/>
    </row>
    <row r="15" spans="1:5" s="507" customFormat="1" ht="12" customHeight="1">
      <c r="A15" s="530" t="s">
        <v>74</v>
      </c>
      <c r="B15" s="306" t="s">
        <v>548</v>
      </c>
      <c r="C15" s="383"/>
      <c r="D15" s="383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84"/>
      <c r="E16" s="512">
        <v>111</v>
      </c>
    </row>
    <row r="17" spans="1:5" s="480" customFormat="1" ht="12" customHeight="1">
      <c r="A17" s="530" t="s">
        <v>83</v>
      </c>
      <c r="B17" s="307" t="s">
        <v>335</v>
      </c>
      <c r="C17" s="383"/>
      <c r="D17" s="383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385"/>
      <c r="E18" s="508">
        <v>20000</v>
      </c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386">
        <f>SUM(D20:D22)</f>
        <v>608626</v>
      </c>
      <c r="E19" s="524">
        <f>SUM(E20:E22)</f>
        <v>608626</v>
      </c>
    </row>
    <row r="20" spans="1:5" s="507" customFormat="1" ht="12" customHeight="1">
      <c r="A20" s="530" t="s">
        <v>75</v>
      </c>
      <c r="B20" s="308" t="s">
        <v>308</v>
      </c>
      <c r="C20" s="383"/>
      <c r="D20" s="383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383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383">
        <v>608626</v>
      </c>
      <c r="E22" s="92">
        <v>608626</v>
      </c>
    </row>
    <row r="23" spans="1:5" s="507" customFormat="1" ht="12" customHeight="1" thickBot="1">
      <c r="A23" s="530" t="s">
        <v>78</v>
      </c>
      <c r="B23" s="307" t="s">
        <v>666</v>
      </c>
      <c r="C23" s="383"/>
      <c r="D23" s="383"/>
      <c r="E23" s="92"/>
    </row>
    <row r="24" spans="1:5" s="507" customFormat="1" ht="12" customHeight="1" thickBot="1">
      <c r="A24" s="517" t="s">
        <v>9</v>
      </c>
      <c r="B24" s="327" t="s">
        <v>122</v>
      </c>
      <c r="C24" s="41"/>
      <c r="D24" s="41"/>
      <c r="E24" s="523"/>
    </row>
    <row r="25" spans="1:5" s="507" customFormat="1" ht="12" customHeight="1" thickBot="1">
      <c r="A25" s="517" t="s">
        <v>10</v>
      </c>
      <c r="B25" s="327" t="s">
        <v>552</v>
      </c>
      <c r="C25" s="386">
        <f>SUM(C26:C27)</f>
        <v>0</v>
      </c>
      <c r="D25" s="386">
        <f>SUM(D26:D27)</f>
        <v>0</v>
      </c>
      <c r="E25" s="524">
        <f>SUM(E26:E27)</f>
        <v>0</v>
      </c>
    </row>
    <row r="26" spans="1:5" s="507" customFormat="1" ht="12" customHeight="1">
      <c r="A26" s="531" t="s">
        <v>321</v>
      </c>
      <c r="B26" s="532" t="s">
        <v>550</v>
      </c>
      <c r="C26" s="80"/>
      <c r="D26" s="80"/>
      <c r="E26" s="511"/>
    </row>
    <row r="27" spans="1:5" s="507" customFormat="1" ht="12" customHeight="1">
      <c r="A27" s="531" t="s">
        <v>322</v>
      </c>
      <c r="B27" s="533" t="s">
        <v>553</v>
      </c>
      <c r="C27" s="387"/>
      <c r="D27" s="387"/>
      <c r="E27" s="510"/>
    </row>
    <row r="28" spans="1:5" s="507" customFormat="1" ht="12" customHeight="1" thickBot="1">
      <c r="A28" s="530" t="s">
        <v>323</v>
      </c>
      <c r="B28" s="534" t="s">
        <v>667</v>
      </c>
      <c r="C28" s="514"/>
      <c r="D28" s="514"/>
      <c r="E28" s="509"/>
    </row>
    <row r="29" spans="1:5" s="507" customFormat="1" ht="12" customHeight="1" thickBot="1">
      <c r="A29" s="517" t="s">
        <v>11</v>
      </c>
      <c r="B29" s="327" t="s">
        <v>554</v>
      </c>
      <c r="C29" s="386">
        <f>SUM(C30:C32)</f>
        <v>0</v>
      </c>
      <c r="D29" s="386">
        <f>SUM(D30:D32)</f>
        <v>0</v>
      </c>
      <c r="E29" s="524">
        <f>SUM(E30:E32)</f>
        <v>0</v>
      </c>
    </row>
    <row r="30" spans="1:5" s="507" customFormat="1" ht="12" customHeight="1">
      <c r="A30" s="531" t="s">
        <v>62</v>
      </c>
      <c r="B30" s="532" t="s">
        <v>339</v>
      </c>
      <c r="C30" s="80"/>
      <c r="D30" s="80"/>
      <c r="E30" s="511"/>
    </row>
    <row r="31" spans="1:5" s="507" customFormat="1" ht="12" customHeight="1">
      <c r="A31" s="531" t="s">
        <v>63</v>
      </c>
      <c r="B31" s="533" t="s">
        <v>340</v>
      </c>
      <c r="C31" s="387"/>
      <c r="D31" s="387"/>
      <c r="E31" s="510"/>
    </row>
    <row r="32" spans="1:5" s="507" customFormat="1" ht="12" customHeight="1" thickBot="1">
      <c r="A32" s="530" t="s">
        <v>64</v>
      </c>
      <c r="B32" s="516" t="s">
        <v>342</v>
      </c>
      <c r="C32" s="514"/>
      <c r="D32" s="514"/>
      <c r="E32" s="509"/>
    </row>
    <row r="33" spans="1:5" s="507" customFormat="1" ht="12" customHeight="1" thickBot="1">
      <c r="A33" s="517" t="s">
        <v>12</v>
      </c>
      <c r="B33" s="327" t="s">
        <v>467</v>
      </c>
      <c r="C33" s="41"/>
      <c r="D33" s="41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41"/>
      <c r="E34" s="523"/>
    </row>
    <row r="35" spans="1:5" s="480" customFormat="1" ht="12" customHeight="1" thickBot="1">
      <c r="A35" s="454" t="s">
        <v>14</v>
      </c>
      <c r="B35" s="327" t="s">
        <v>668</v>
      </c>
      <c r="C35" s="386">
        <f>+C8+C19+C24+C25+C29+C33+C34</f>
        <v>0</v>
      </c>
      <c r="D35" s="386">
        <f>+D8+D19+D24+D25+D29+D33+D34</f>
        <v>608626</v>
      </c>
      <c r="E35" s="524">
        <f>+E8+E19+E24+E25+E29+E33+E34</f>
        <v>628737</v>
      </c>
    </row>
    <row r="36" spans="1:5" s="480" customFormat="1" ht="12" customHeight="1" thickBot="1">
      <c r="A36" s="519" t="s">
        <v>15</v>
      </c>
      <c r="B36" s="327" t="s">
        <v>557</v>
      </c>
      <c r="C36" s="386">
        <f>+C37+C38+C39</f>
        <v>40755000</v>
      </c>
      <c r="D36" s="386">
        <f>+D37+D38+D39</f>
        <v>43692000</v>
      </c>
      <c r="E36" s="524">
        <f>+E37+E38+E39</f>
        <v>39244286</v>
      </c>
    </row>
    <row r="37" spans="1:5" s="480" customFormat="1" ht="12" customHeight="1">
      <c r="A37" s="531" t="s">
        <v>558</v>
      </c>
      <c r="B37" s="532" t="s">
        <v>161</v>
      </c>
      <c r="C37" s="80">
        <v>597000</v>
      </c>
      <c r="D37" s="80">
        <v>721000</v>
      </c>
      <c r="E37" s="511">
        <v>721000</v>
      </c>
    </row>
    <row r="38" spans="1:5" s="507" customFormat="1" ht="12" customHeight="1">
      <c r="A38" s="531" t="s">
        <v>559</v>
      </c>
      <c r="B38" s="533" t="s">
        <v>3</v>
      </c>
      <c r="C38" s="387"/>
      <c r="D38" s="387"/>
      <c r="E38" s="510"/>
    </row>
    <row r="39" spans="1:5" s="507" customFormat="1" ht="12" customHeight="1" thickBot="1">
      <c r="A39" s="530" t="s">
        <v>560</v>
      </c>
      <c r="B39" s="516" t="s">
        <v>561</v>
      </c>
      <c r="C39" s="514">
        <v>40158000</v>
      </c>
      <c r="D39" s="514">
        <v>42971000</v>
      </c>
      <c r="E39" s="509">
        <v>38523286</v>
      </c>
    </row>
    <row r="40" spans="1:5" s="507" customFormat="1" ht="15" customHeight="1" thickBot="1">
      <c r="A40" s="519" t="s">
        <v>16</v>
      </c>
      <c r="B40" s="520" t="s">
        <v>562</v>
      </c>
      <c r="C40" s="86">
        <f>+C35+C36</f>
        <v>40755000</v>
      </c>
      <c r="D40" s="86">
        <f>+D35+D36</f>
        <v>44300626</v>
      </c>
      <c r="E40" s="525">
        <f>+E35+E36</f>
        <v>39873023</v>
      </c>
    </row>
    <row r="41" spans="1:5" s="507" customFormat="1" ht="15" customHeight="1">
      <c r="A41" s="462"/>
      <c r="B41" s="463"/>
      <c r="C41" s="478"/>
      <c r="D41" s="478"/>
      <c r="E41" s="478"/>
    </row>
    <row r="42" spans="1:5" ht="13.5" thickBot="1">
      <c r="A42" s="464"/>
      <c r="B42" s="465"/>
      <c r="C42" s="479"/>
      <c r="D42" s="479"/>
      <c r="E42" s="479"/>
    </row>
    <row r="43" spans="1:5" s="506" customFormat="1" ht="16.5" customHeight="1" thickBot="1">
      <c r="A43" s="765" t="s">
        <v>43</v>
      </c>
      <c r="B43" s="766"/>
      <c r="C43" s="766"/>
      <c r="D43" s="766"/>
      <c r="E43" s="767"/>
    </row>
    <row r="44" spans="1:5" s="291" customFormat="1" ht="12" customHeight="1" thickBot="1">
      <c r="A44" s="517" t="s">
        <v>7</v>
      </c>
      <c r="B44" s="327" t="s">
        <v>563</v>
      </c>
      <c r="C44" s="386">
        <f>SUM(C45:C49)</f>
        <v>40120000</v>
      </c>
      <c r="D44" s="386">
        <f>SUM(D45:D49)</f>
        <v>43665626</v>
      </c>
      <c r="E44" s="417">
        <f>SUM(E45:E49)</f>
        <v>38618256</v>
      </c>
    </row>
    <row r="45" spans="1:5" ht="12" customHeight="1">
      <c r="A45" s="530" t="s">
        <v>69</v>
      </c>
      <c r="B45" s="308" t="s">
        <v>37</v>
      </c>
      <c r="C45" s="80">
        <v>25645000</v>
      </c>
      <c r="D45" s="80">
        <v>26047600</v>
      </c>
      <c r="E45" s="412">
        <v>24061036</v>
      </c>
    </row>
    <row r="46" spans="1:5" ht="12" customHeight="1">
      <c r="A46" s="530" t="s">
        <v>70</v>
      </c>
      <c r="B46" s="307" t="s">
        <v>131</v>
      </c>
      <c r="C46" s="380">
        <v>6985000</v>
      </c>
      <c r="D46" s="380">
        <v>7093168</v>
      </c>
      <c r="E46" s="413">
        <v>6556883</v>
      </c>
    </row>
    <row r="47" spans="1:5" ht="12" customHeight="1">
      <c r="A47" s="530" t="s">
        <v>71</v>
      </c>
      <c r="B47" s="307" t="s">
        <v>98</v>
      </c>
      <c r="C47" s="380">
        <v>7390000</v>
      </c>
      <c r="D47" s="380">
        <v>7611858</v>
      </c>
      <c r="E47" s="413">
        <v>5095297</v>
      </c>
    </row>
    <row r="48" spans="1:5" ht="12" customHeight="1">
      <c r="A48" s="530" t="s">
        <v>72</v>
      </c>
      <c r="B48" s="307" t="s">
        <v>132</v>
      </c>
      <c r="C48" s="380">
        <v>100000</v>
      </c>
      <c r="D48" s="380">
        <v>2913000</v>
      </c>
      <c r="E48" s="413">
        <v>2905040</v>
      </c>
    </row>
    <row r="49" spans="1:5" ht="12" customHeight="1" thickBot="1">
      <c r="A49" s="530" t="s">
        <v>105</v>
      </c>
      <c r="B49" s="307" t="s">
        <v>133</v>
      </c>
      <c r="C49" s="380"/>
      <c r="D49" s="380"/>
      <c r="E49" s="413"/>
    </row>
    <row r="50" spans="1:5" ht="12" customHeight="1" thickBot="1">
      <c r="A50" s="517" t="s">
        <v>8</v>
      </c>
      <c r="B50" s="327" t="s">
        <v>564</v>
      </c>
      <c r="C50" s="386">
        <f>SUM(C51:C53)</f>
        <v>635000</v>
      </c>
      <c r="D50" s="386">
        <f>SUM(D51:D53)</f>
        <v>635000</v>
      </c>
      <c r="E50" s="417">
        <f>SUM(E51:E53)</f>
        <v>0</v>
      </c>
    </row>
    <row r="51" spans="1:5" s="291" customFormat="1" ht="12" customHeight="1">
      <c r="A51" s="530" t="s">
        <v>75</v>
      </c>
      <c r="B51" s="308" t="s">
        <v>154</v>
      </c>
      <c r="C51" s="80">
        <v>635000</v>
      </c>
      <c r="D51" s="80">
        <v>635000</v>
      </c>
      <c r="E51" s="412"/>
    </row>
    <row r="52" spans="1:5" ht="12" customHeight="1">
      <c r="A52" s="530" t="s">
        <v>76</v>
      </c>
      <c r="B52" s="307" t="s">
        <v>135</v>
      </c>
      <c r="C52" s="380"/>
      <c r="D52" s="380"/>
      <c r="E52" s="413"/>
    </row>
    <row r="53" spans="1:5" ht="12" customHeight="1">
      <c r="A53" s="530" t="s">
        <v>77</v>
      </c>
      <c r="B53" s="307" t="s">
        <v>44</v>
      </c>
      <c r="C53" s="380"/>
      <c r="D53" s="380"/>
      <c r="E53" s="413"/>
    </row>
    <row r="54" spans="1:5" ht="12" customHeight="1" thickBot="1">
      <c r="A54" s="530" t="s">
        <v>78</v>
      </c>
      <c r="B54" s="307" t="s">
        <v>669</v>
      </c>
      <c r="C54" s="380"/>
      <c r="D54" s="380"/>
      <c r="E54" s="413"/>
    </row>
    <row r="55" spans="1:5" ht="12" customHeight="1" thickBot="1">
      <c r="A55" s="517" t="s">
        <v>9</v>
      </c>
      <c r="B55" s="521" t="s">
        <v>565</v>
      </c>
      <c r="C55" s="386">
        <f>+C44+C50</f>
        <v>40755000</v>
      </c>
      <c r="D55" s="386">
        <f>+D44+D50</f>
        <v>44300626</v>
      </c>
      <c r="E55" s="417">
        <f>+E44+E50</f>
        <v>38618256</v>
      </c>
    </row>
    <row r="56" spans="3:5" ht="13.5" thickBot="1">
      <c r="C56" s="526"/>
      <c r="D56" s="526"/>
      <c r="E56" s="526"/>
    </row>
    <row r="57" spans="1:5" ht="15" customHeight="1" thickBot="1">
      <c r="A57" s="605" t="s">
        <v>726</v>
      </c>
      <c r="B57" s="606"/>
      <c r="C57" s="90">
        <v>8</v>
      </c>
      <c r="D57" s="90">
        <v>8</v>
      </c>
      <c r="E57" s="515">
        <v>8</v>
      </c>
    </row>
    <row r="58" spans="1:5" ht="14.25" customHeight="1" thickBot="1">
      <c r="A58" s="607" t="s">
        <v>725</v>
      </c>
      <c r="B58" s="608"/>
      <c r="C58" s="90"/>
      <c r="D58" s="90"/>
      <c r="E58" s="515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22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803</v>
      </c>
    </row>
    <row r="2" spans="1:5" s="504" customFormat="1" ht="25.5" customHeight="1">
      <c r="A2" s="484" t="s">
        <v>145</v>
      </c>
      <c r="B2" s="768" t="s">
        <v>743</v>
      </c>
      <c r="C2" s="769"/>
      <c r="D2" s="770"/>
      <c r="E2" s="527" t="s">
        <v>47</v>
      </c>
    </row>
    <row r="3" spans="1:5" s="504" customFormat="1" ht="24.75" thickBot="1">
      <c r="A3" s="502" t="s">
        <v>545</v>
      </c>
      <c r="B3" s="771" t="s">
        <v>663</v>
      </c>
      <c r="C3" s="774"/>
      <c r="D3" s="775"/>
      <c r="E3" s="528" t="s">
        <v>47</v>
      </c>
    </row>
    <row r="4" spans="1:5" s="505" customFormat="1" ht="15.75" customHeight="1" thickBot="1">
      <c r="A4" s="459"/>
      <c r="B4" s="459"/>
      <c r="C4" s="460"/>
      <c r="D4" s="460"/>
      <c r="E4" s="460" t="str">
        <f>'7.1.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0</v>
      </c>
      <c r="D8" s="386">
        <f>SUM(D9:D18)</f>
        <v>0</v>
      </c>
      <c r="E8" s="524">
        <f>SUM(E9:E18)</f>
        <v>20111</v>
      </c>
    </row>
    <row r="9" spans="1:5" s="480" customFormat="1" ht="12" customHeight="1">
      <c r="A9" s="529" t="s">
        <v>69</v>
      </c>
      <c r="B9" s="309" t="s">
        <v>326</v>
      </c>
      <c r="C9" s="83"/>
      <c r="D9" s="83"/>
      <c r="E9" s="513"/>
    </row>
    <row r="10" spans="1:5" s="480" customFormat="1" ht="12" customHeight="1">
      <c r="A10" s="530" t="s">
        <v>70</v>
      </c>
      <c r="B10" s="307" t="s">
        <v>327</v>
      </c>
      <c r="C10" s="383"/>
      <c r="D10" s="383"/>
      <c r="E10" s="92"/>
    </row>
    <row r="11" spans="1:5" s="480" customFormat="1" ht="12" customHeight="1">
      <c r="A11" s="530" t="s">
        <v>71</v>
      </c>
      <c r="B11" s="307" t="s">
        <v>328</v>
      </c>
      <c r="C11" s="383"/>
      <c r="D11" s="383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383"/>
      <c r="E12" s="92"/>
    </row>
    <row r="13" spans="1:5" s="480" customFormat="1" ht="12" customHeight="1">
      <c r="A13" s="530" t="s">
        <v>105</v>
      </c>
      <c r="B13" s="307" t="s">
        <v>330</v>
      </c>
      <c r="C13" s="383"/>
      <c r="D13" s="383"/>
      <c r="E13" s="92"/>
    </row>
    <row r="14" spans="1:5" s="480" customFormat="1" ht="12" customHeight="1">
      <c r="A14" s="530" t="s">
        <v>73</v>
      </c>
      <c r="B14" s="307" t="s">
        <v>547</v>
      </c>
      <c r="C14" s="383"/>
      <c r="D14" s="383"/>
      <c r="E14" s="92"/>
    </row>
    <row r="15" spans="1:5" s="507" customFormat="1" ht="12" customHeight="1">
      <c r="A15" s="530" t="s">
        <v>74</v>
      </c>
      <c r="B15" s="306" t="s">
        <v>548</v>
      </c>
      <c r="C15" s="383"/>
      <c r="D15" s="383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84"/>
      <c r="E16" s="512">
        <v>111</v>
      </c>
    </row>
    <row r="17" spans="1:5" s="480" customFormat="1" ht="12" customHeight="1">
      <c r="A17" s="530" t="s">
        <v>83</v>
      </c>
      <c r="B17" s="307" t="s">
        <v>335</v>
      </c>
      <c r="C17" s="383"/>
      <c r="D17" s="383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385"/>
      <c r="E18" s="508">
        <v>20000</v>
      </c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386">
        <f>SUM(D20:D22)</f>
        <v>608626</v>
      </c>
      <c r="E19" s="524">
        <f>SUM(E20:E22)</f>
        <v>608626</v>
      </c>
    </row>
    <row r="20" spans="1:5" s="507" customFormat="1" ht="12" customHeight="1">
      <c r="A20" s="530" t="s">
        <v>75</v>
      </c>
      <c r="B20" s="308" t="s">
        <v>308</v>
      </c>
      <c r="C20" s="383"/>
      <c r="D20" s="383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383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383">
        <v>608626</v>
      </c>
      <c r="E22" s="92">
        <v>608626</v>
      </c>
    </row>
    <row r="23" spans="1:5" s="507" customFormat="1" ht="12" customHeight="1" thickBot="1">
      <c r="A23" s="530" t="s">
        <v>78</v>
      </c>
      <c r="B23" s="307" t="s">
        <v>666</v>
      </c>
      <c r="C23" s="383"/>
      <c r="D23" s="383"/>
      <c r="E23" s="92"/>
    </row>
    <row r="24" spans="1:5" s="507" customFormat="1" ht="12" customHeight="1" thickBot="1">
      <c r="A24" s="517" t="s">
        <v>9</v>
      </c>
      <c r="B24" s="327" t="s">
        <v>122</v>
      </c>
      <c r="C24" s="41"/>
      <c r="D24" s="41"/>
      <c r="E24" s="523"/>
    </row>
    <row r="25" spans="1:5" s="507" customFormat="1" ht="12" customHeight="1" thickBot="1">
      <c r="A25" s="517" t="s">
        <v>10</v>
      </c>
      <c r="B25" s="327" t="s">
        <v>552</v>
      </c>
      <c r="C25" s="386">
        <f>SUM(C26:C27)</f>
        <v>0</v>
      </c>
      <c r="D25" s="386">
        <f>SUM(D26:D27)</f>
        <v>0</v>
      </c>
      <c r="E25" s="524">
        <f>SUM(E26:E27)</f>
        <v>0</v>
      </c>
    </row>
    <row r="26" spans="1:5" s="507" customFormat="1" ht="12" customHeight="1">
      <c r="A26" s="531" t="s">
        <v>321</v>
      </c>
      <c r="B26" s="532" t="s">
        <v>550</v>
      </c>
      <c r="C26" s="80"/>
      <c r="D26" s="80"/>
      <c r="E26" s="511"/>
    </row>
    <row r="27" spans="1:5" s="507" customFormat="1" ht="12" customHeight="1">
      <c r="A27" s="531" t="s">
        <v>322</v>
      </c>
      <c r="B27" s="533" t="s">
        <v>553</v>
      </c>
      <c r="C27" s="387"/>
      <c r="D27" s="387"/>
      <c r="E27" s="510"/>
    </row>
    <row r="28" spans="1:5" s="507" customFormat="1" ht="12" customHeight="1" thickBot="1">
      <c r="A28" s="530" t="s">
        <v>323</v>
      </c>
      <c r="B28" s="534" t="s">
        <v>667</v>
      </c>
      <c r="C28" s="514"/>
      <c r="D28" s="514"/>
      <c r="E28" s="509"/>
    </row>
    <row r="29" spans="1:5" s="507" customFormat="1" ht="12" customHeight="1" thickBot="1">
      <c r="A29" s="517" t="s">
        <v>11</v>
      </c>
      <c r="B29" s="327" t="s">
        <v>554</v>
      </c>
      <c r="C29" s="386">
        <f>SUM(C30:C32)</f>
        <v>0</v>
      </c>
      <c r="D29" s="386">
        <f>SUM(D30:D32)</f>
        <v>0</v>
      </c>
      <c r="E29" s="524">
        <f>SUM(E30:E32)</f>
        <v>0</v>
      </c>
    </row>
    <row r="30" spans="1:5" s="507" customFormat="1" ht="12" customHeight="1">
      <c r="A30" s="531" t="s">
        <v>62</v>
      </c>
      <c r="B30" s="532" t="s">
        <v>339</v>
      </c>
      <c r="C30" s="80"/>
      <c r="D30" s="80"/>
      <c r="E30" s="511"/>
    </row>
    <row r="31" spans="1:5" s="507" customFormat="1" ht="12" customHeight="1">
      <c r="A31" s="531" t="s">
        <v>63</v>
      </c>
      <c r="B31" s="533" t="s">
        <v>340</v>
      </c>
      <c r="C31" s="387"/>
      <c r="D31" s="387"/>
      <c r="E31" s="510"/>
    </row>
    <row r="32" spans="1:5" s="507" customFormat="1" ht="12" customHeight="1" thickBot="1">
      <c r="A32" s="530" t="s">
        <v>64</v>
      </c>
      <c r="B32" s="516" t="s">
        <v>342</v>
      </c>
      <c r="C32" s="514"/>
      <c r="D32" s="514"/>
      <c r="E32" s="509"/>
    </row>
    <row r="33" spans="1:5" s="507" customFormat="1" ht="12" customHeight="1" thickBot="1">
      <c r="A33" s="517" t="s">
        <v>12</v>
      </c>
      <c r="B33" s="327" t="s">
        <v>467</v>
      </c>
      <c r="C33" s="41"/>
      <c r="D33" s="41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41"/>
      <c r="E34" s="523"/>
    </row>
    <row r="35" spans="1:5" s="480" customFormat="1" ht="12" customHeight="1" thickBot="1">
      <c r="A35" s="454" t="s">
        <v>14</v>
      </c>
      <c r="B35" s="327" t="s">
        <v>668</v>
      </c>
      <c r="C35" s="386">
        <f>+C8+C19+C24+C25+C29+C33+C34</f>
        <v>0</v>
      </c>
      <c r="D35" s="386">
        <f>+D8+D19+D24+D25+D29+D33+D34</f>
        <v>608626</v>
      </c>
      <c r="E35" s="524">
        <f>+E8+E19+E24+E25+E29+E33+E34</f>
        <v>628737</v>
      </c>
    </row>
    <row r="36" spans="1:5" s="480" customFormat="1" ht="12" customHeight="1" thickBot="1">
      <c r="A36" s="519" t="s">
        <v>15</v>
      </c>
      <c r="B36" s="327" t="s">
        <v>557</v>
      </c>
      <c r="C36" s="386">
        <f>+C37+C38+C39</f>
        <v>40655000</v>
      </c>
      <c r="D36" s="386">
        <f>+D37+D38+D39</f>
        <v>40779000</v>
      </c>
      <c r="E36" s="524">
        <f>+E37+E38+E39</f>
        <v>36339246</v>
      </c>
    </row>
    <row r="37" spans="1:5" s="480" customFormat="1" ht="12" customHeight="1">
      <c r="A37" s="531" t="s">
        <v>558</v>
      </c>
      <c r="B37" s="532" t="s">
        <v>161</v>
      </c>
      <c r="C37" s="80">
        <v>497000</v>
      </c>
      <c r="D37" s="80"/>
      <c r="E37" s="511"/>
    </row>
    <row r="38" spans="1:5" s="507" customFormat="1" ht="12" customHeight="1">
      <c r="A38" s="531" t="s">
        <v>559</v>
      </c>
      <c r="B38" s="533" t="s">
        <v>3</v>
      </c>
      <c r="C38" s="387"/>
      <c r="D38" s="387"/>
      <c r="E38" s="510"/>
    </row>
    <row r="39" spans="1:5" s="507" customFormat="1" ht="12" customHeight="1" thickBot="1">
      <c r="A39" s="530" t="s">
        <v>560</v>
      </c>
      <c r="B39" s="516" t="s">
        <v>561</v>
      </c>
      <c r="C39" s="514">
        <v>40158000</v>
      </c>
      <c r="D39" s="514">
        <v>40779000</v>
      </c>
      <c r="E39" s="509">
        <v>36339246</v>
      </c>
    </row>
    <row r="40" spans="1:5" s="507" customFormat="1" ht="15" customHeight="1" thickBot="1">
      <c r="A40" s="519" t="s">
        <v>16</v>
      </c>
      <c r="B40" s="520" t="s">
        <v>562</v>
      </c>
      <c r="C40" s="86">
        <f>+C35+C36</f>
        <v>40655000</v>
      </c>
      <c r="D40" s="86">
        <f>+D35+D36</f>
        <v>41387626</v>
      </c>
      <c r="E40" s="525">
        <f>+E35+E36</f>
        <v>36967983</v>
      </c>
    </row>
    <row r="41" spans="1:5" s="507" customFormat="1" ht="15" customHeight="1">
      <c r="A41" s="462"/>
      <c r="B41" s="463"/>
      <c r="C41" s="478"/>
      <c r="D41" s="478"/>
      <c r="E41" s="478"/>
    </row>
    <row r="42" spans="1:5" ht="13.5" thickBot="1">
      <c r="A42" s="464"/>
      <c r="B42" s="465"/>
      <c r="C42" s="479"/>
      <c r="D42" s="479"/>
      <c r="E42" s="479"/>
    </row>
    <row r="43" spans="1:5" s="506" customFormat="1" ht="16.5" customHeight="1" thickBot="1">
      <c r="A43" s="765" t="s">
        <v>43</v>
      </c>
      <c r="B43" s="766"/>
      <c r="C43" s="766"/>
      <c r="D43" s="766"/>
      <c r="E43" s="767"/>
    </row>
    <row r="44" spans="1:5" s="291" customFormat="1" ht="12" customHeight="1" thickBot="1">
      <c r="A44" s="517" t="s">
        <v>7</v>
      </c>
      <c r="B44" s="327" t="s">
        <v>563</v>
      </c>
      <c r="C44" s="386">
        <f>SUM(C45:C49)</f>
        <v>40020000</v>
      </c>
      <c r="D44" s="386">
        <f>SUM(D45:D49)</f>
        <v>40752626</v>
      </c>
      <c r="E44" s="417">
        <f>SUM(E45:E49)</f>
        <v>35713216</v>
      </c>
    </row>
    <row r="45" spans="1:5" ht="12" customHeight="1">
      <c r="A45" s="530" t="s">
        <v>69</v>
      </c>
      <c r="B45" s="308" t="s">
        <v>37</v>
      </c>
      <c r="C45" s="80">
        <v>25645000</v>
      </c>
      <c r="D45" s="80">
        <v>26047600</v>
      </c>
      <c r="E45" s="412">
        <v>24061036</v>
      </c>
    </row>
    <row r="46" spans="1:5" ht="12" customHeight="1">
      <c r="A46" s="530" t="s">
        <v>70</v>
      </c>
      <c r="B46" s="307" t="s">
        <v>131</v>
      </c>
      <c r="C46" s="380">
        <v>6985000</v>
      </c>
      <c r="D46" s="380">
        <v>7093168</v>
      </c>
      <c r="E46" s="413">
        <v>6556883</v>
      </c>
    </row>
    <row r="47" spans="1:5" ht="12" customHeight="1">
      <c r="A47" s="530" t="s">
        <v>71</v>
      </c>
      <c r="B47" s="307" t="s">
        <v>98</v>
      </c>
      <c r="C47" s="380">
        <v>7390000</v>
      </c>
      <c r="D47" s="380">
        <v>7611858</v>
      </c>
      <c r="E47" s="413">
        <v>5095297</v>
      </c>
    </row>
    <row r="48" spans="1:5" ht="12" customHeight="1">
      <c r="A48" s="530" t="s">
        <v>72</v>
      </c>
      <c r="B48" s="307" t="s">
        <v>132</v>
      </c>
      <c r="C48" s="380"/>
      <c r="D48" s="380"/>
      <c r="E48" s="413"/>
    </row>
    <row r="49" spans="1:5" ht="12" customHeight="1" thickBot="1">
      <c r="A49" s="530" t="s">
        <v>105</v>
      </c>
      <c r="B49" s="307" t="s">
        <v>133</v>
      </c>
      <c r="C49" s="380"/>
      <c r="D49" s="380"/>
      <c r="E49" s="413"/>
    </row>
    <row r="50" spans="1:5" ht="12" customHeight="1" thickBot="1">
      <c r="A50" s="517" t="s">
        <v>8</v>
      </c>
      <c r="B50" s="327" t="s">
        <v>564</v>
      </c>
      <c r="C50" s="386">
        <f>SUM(C51:C53)</f>
        <v>635000</v>
      </c>
      <c r="D50" s="386">
        <f>SUM(D51:D53)</f>
        <v>635000</v>
      </c>
      <c r="E50" s="417">
        <f>SUM(E51:E53)</f>
        <v>0</v>
      </c>
    </row>
    <row r="51" spans="1:5" s="291" customFormat="1" ht="12" customHeight="1">
      <c r="A51" s="530" t="s">
        <v>75</v>
      </c>
      <c r="B51" s="308" t="s">
        <v>154</v>
      </c>
      <c r="C51" s="80">
        <v>635000</v>
      </c>
      <c r="D51" s="80">
        <v>635000</v>
      </c>
      <c r="E51" s="412"/>
    </row>
    <row r="52" spans="1:5" ht="12" customHeight="1">
      <c r="A52" s="530" t="s">
        <v>76</v>
      </c>
      <c r="B52" s="307" t="s">
        <v>135</v>
      </c>
      <c r="C52" s="380"/>
      <c r="D52" s="380"/>
      <c r="E52" s="413"/>
    </row>
    <row r="53" spans="1:5" ht="12" customHeight="1">
      <c r="A53" s="530" t="s">
        <v>77</v>
      </c>
      <c r="B53" s="307" t="s">
        <v>44</v>
      </c>
      <c r="C53" s="380"/>
      <c r="D53" s="380"/>
      <c r="E53" s="413"/>
    </row>
    <row r="54" spans="1:5" ht="12" customHeight="1" thickBot="1">
      <c r="A54" s="530" t="s">
        <v>78</v>
      </c>
      <c r="B54" s="307" t="s">
        <v>669</v>
      </c>
      <c r="C54" s="380"/>
      <c r="D54" s="380"/>
      <c r="E54" s="413"/>
    </row>
    <row r="55" spans="1:5" ht="12" customHeight="1" thickBot="1">
      <c r="A55" s="517" t="s">
        <v>9</v>
      </c>
      <c r="B55" s="521" t="s">
        <v>565</v>
      </c>
      <c r="C55" s="386">
        <f>+C44+C50</f>
        <v>40655000</v>
      </c>
      <c r="D55" s="386">
        <f>+D44+D50</f>
        <v>41387626</v>
      </c>
      <c r="E55" s="417">
        <f>+E44+E50</f>
        <v>35713216</v>
      </c>
    </row>
    <row r="56" spans="3:5" ht="13.5" thickBot="1">
      <c r="C56" s="526"/>
      <c r="D56" s="526"/>
      <c r="E56" s="526"/>
    </row>
    <row r="57" spans="1:5" ht="15" customHeight="1" thickBot="1">
      <c r="A57" s="605" t="s">
        <v>726</v>
      </c>
      <c r="B57" s="606"/>
      <c r="C57" s="90">
        <v>8</v>
      </c>
      <c r="D57" s="90">
        <v>8</v>
      </c>
      <c r="E57" s="515">
        <v>8</v>
      </c>
    </row>
    <row r="58" spans="1:5" ht="14.25" customHeight="1" thickBot="1">
      <c r="A58" s="607" t="s">
        <v>725</v>
      </c>
      <c r="B58" s="608"/>
      <c r="C58" s="90"/>
      <c r="D58" s="90"/>
      <c r="E58" s="515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22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802</v>
      </c>
    </row>
    <row r="2" spans="1:5" s="504" customFormat="1" ht="25.5" customHeight="1">
      <c r="A2" s="484" t="s">
        <v>145</v>
      </c>
      <c r="B2" s="768" t="s">
        <v>743</v>
      </c>
      <c r="C2" s="769"/>
      <c r="D2" s="770"/>
      <c r="E2" s="527" t="s">
        <v>47</v>
      </c>
    </row>
    <row r="3" spans="1:5" s="504" customFormat="1" ht="24.75" thickBot="1">
      <c r="A3" s="502" t="s">
        <v>545</v>
      </c>
      <c r="B3" s="771" t="s">
        <v>670</v>
      </c>
      <c r="C3" s="774"/>
      <c r="D3" s="775"/>
      <c r="E3" s="528" t="s">
        <v>48</v>
      </c>
    </row>
    <row r="4" spans="1:5" s="505" customFormat="1" ht="15.75" customHeight="1" thickBot="1">
      <c r="A4" s="459"/>
      <c r="B4" s="459"/>
      <c r="C4" s="460"/>
      <c r="D4" s="460"/>
      <c r="E4" s="460" t="str">
        <f>'7.2.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0</v>
      </c>
      <c r="D8" s="386">
        <f>SUM(D9:D18)</f>
        <v>0</v>
      </c>
      <c r="E8" s="524">
        <f>SUM(E9:E18)</f>
        <v>0</v>
      </c>
    </row>
    <row r="9" spans="1:5" s="480" customFormat="1" ht="12" customHeight="1">
      <c r="A9" s="529" t="s">
        <v>69</v>
      </c>
      <c r="B9" s="309" t="s">
        <v>326</v>
      </c>
      <c r="C9" s="83"/>
      <c r="D9" s="83"/>
      <c r="E9" s="513"/>
    </row>
    <row r="10" spans="1:5" s="480" customFormat="1" ht="12" customHeight="1">
      <c r="A10" s="530" t="s">
        <v>70</v>
      </c>
      <c r="B10" s="307" t="s">
        <v>327</v>
      </c>
      <c r="C10" s="383"/>
      <c r="D10" s="383"/>
      <c r="E10" s="92"/>
    </row>
    <row r="11" spans="1:5" s="480" customFormat="1" ht="12" customHeight="1">
      <c r="A11" s="530" t="s">
        <v>71</v>
      </c>
      <c r="B11" s="307" t="s">
        <v>328</v>
      </c>
      <c r="C11" s="383"/>
      <c r="D11" s="383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383"/>
      <c r="E12" s="92"/>
    </row>
    <row r="13" spans="1:5" s="480" customFormat="1" ht="12" customHeight="1">
      <c r="A13" s="530" t="s">
        <v>105</v>
      </c>
      <c r="B13" s="307" t="s">
        <v>330</v>
      </c>
      <c r="C13" s="383"/>
      <c r="D13" s="383"/>
      <c r="E13" s="92"/>
    </row>
    <row r="14" spans="1:5" s="480" customFormat="1" ht="12" customHeight="1">
      <c r="A14" s="530" t="s">
        <v>73</v>
      </c>
      <c r="B14" s="307" t="s">
        <v>547</v>
      </c>
      <c r="C14" s="383"/>
      <c r="D14" s="383"/>
      <c r="E14" s="92"/>
    </row>
    <row r="15" spans="1:5" s="507" customFormat="1" ht="12" customHeight="1">
      <c r="A15" s="530" t="s">
        <v>74</v>
      </c>
      <c r="B15" s="306" t="s">
        <v>548</v>
      </c>
      <c r="C15" s="383"/>
      <c r="D15" s="383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84"/>
      <c r="E16" s="512"/>
    </row>
    <row r="17" spans="1:5" s="480" customFormat="1" ht="12" customHeight="1">
      <c r="A17" s="530" t="s">
        <v>83</v>
      </c>
      <c r="B17" s="307" t="s">
        <v>335</v>
      </c>
      <c r="C17" s="383"/>
      <c r="D17" s="383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385"/>
      <c r="E18" s="508"/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386">
        <f>SUM(D20:D22)</f>
        <v>0</v>
      </c>
      <c r="E19" s="524">
        <f>SUM(E20:E22)</f>
        <v>0</v>
      </c>
    </row>
    <row r="20" spans="1:5" s="507" customFormat="1" ht="12" customHeight="1">
      <c r="A20" s="530" t="s">
        <v>75</v>
      </c>
      <c r="B20" s="308" t="s">
        <v>308</v>
      </c>
      <c r="C20" s="383"/>
      <c r="D20" s="383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383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383"/>
      <c r="E22" s="92"/>
    </row>
    <row r="23" spans="1:5" s="507" customFormat="1" ht="12" customHeight="1" thickBot="1">
      <c r="A23" s="530" t="s">
        <v>78</v>
      </c>
      <c r="B23" s="307" t="s">
        <v>666</v>
      </c>
      <c r="C23" s="383"/>
      <c r="D23" s="383"/>
      <c r="E23" s="92"/>
    </row>
    <row r="24" spans="1:5" s="507" customFormat="1" ht="12" customHeight="1" thickBot="1">
      <c r="A24" s="517" t="s">
        <v>9</v>
      </c>
      <c r="B24" s="327" t="s">
        <v>122</v>
      </c>
      <c r="C24" s="41"/>
      <c r="D24" s="41"/>
      <c r="E24" s="523"/>
    </row>
    <row r="25" spans="1:5" s="507" customFormat="1" ht="12" customHeight="1" thickBot="1">
      <c r="A25" s="517" t="s">
        <v>10</v>
      </c>
      <c r="B25" s="327" t="s">
        <v>552</v>
      </c>
      <c r="C25" s="386">
        <f>SUM(C26:C27)</f>
        <v>0</v>
      </c>
      <c r="D25" s="386">
        <f>SUM(D26:D27)</f>
        <v>0</v>
      </c>
      <c r="E25" s="524">
        <f>SUM(E26:E27)</f>
        <v>0</v>
      </c>
    </row>
    <row r="26" spans="1:5" s="507" customFormat="1" ht="12" customHeight="1">
      <c r="A26" s="531" t="s">
        <v>321</v>
      </c>
      <c r="B26" s="532" t="s">
        <v>550</v>
      </c>
      <c r="C26" s="80"/>
      <c r="D26" s="80"/>
      <c r="E26" s="511"/>
    </row>
    <row r="27" spans="1:5" s="507" customFormat="1" ht="12" customHeight="1">
      <c r="A27" s="531" t="s">
        <v>322</v>
      </c>
      <c r="B27" s="533" t="s">
        <v>553</v>
      </c>
      <c r="C27" s="387"/>
      <c r="D27" s="387"/>
      <c r="E27" s="510"/>
    </row>
    <row r="28" spans="1:5" s="507" customFormat="1" ht="12" customHeight="1" thickBot="1">
      <c r="A28" s="530" t="s">
        <v>323</v>
      </c>
      <c r="B28" s="534" t="s">
        <v>667</v>
      </c>
      <c r="C28" s="514"/>
      <c r="D28" s="514"/>
      <c r="E28" s="509"/>
    </row>
    <row r="29" spans="1:5" s="507" customFormat="1" ht="12" customHeight="1" thickBot="1">
      <c r="A29" s="517" t="s">
        <v>11</v>
      </c>
      <c r="B29" s="327" t="s">
        <v>554</v>
      </c>
      <c r="C29" s="386">
        <f>SUM(C30:C32)</f>
        <v>0</v>
      </c>
      <c r="D29" s="386">
        <f>SUM(D30:D32)</f>
        <v>0</v>
      </c>
      <c r="E29" s="524">
        <f>SUM(E30:E32)</f>
        <v>0</v>
      </c>
    </row>
    <row r="30" spans="1:5" s="507" customFormat="1" ht="12" customHeight="1">
      <c r="A30" s="531" t="s">
        <v>62</v>
      </c>
      <c r="B30" s="532" t="s">
        <v>339</v>
      </c>
      <c r="C30" s="80"/>
      <c r="D30" s="80"/>
      <c r="E30" s="511"/>
    </row>
    <row r="31" spans="1:5" s="507" customFormat="1" ht="12" customHeight="1">
      <c r="A31" s="531" t="s">
        <v>63</v>
      </c>
      <c r="B31" s="533" t="s">
        <v>340</v>
      </c>
      <c r="C31" s="387"/>
      <c r="D31" s="387"/>
      <c r="E31" s="510"/>
    </row>
    <row r="32" spans="1:5" s="507" customFormat="1" ht="12" customHeight="1" thickBot="1">
      <c r="A32" s="530" t="s">
        <v>64</v>
      </c>
      <c r="B32" s="516" t="s">
        <v>342</v>
      </c>
      <c r="C32" s="514"/>
      <c r="D32" s="514"/>
      <c r="E32" s="509"/>
    </row>
    <row r="33" spans="1:5" s="507" customFormat="1" ht="12" customHeight="1" thickBot="1">
      <c r="A33" s="517" t="s">
        <v>12</v>
      </c>
      <c r="B33" s="327" t="s">
        <v>467</v>
      </c>
      <c r="C33" s="41"/>
      <c r="D33" s="41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41"/>
      <c r="E34" s="523"/>
    </row>
    <row r="35" spans="1:5" s="480" customFormat="1" ht="12" customHeight="1" thickBot="1">
      <c r="A35" s="454" t="s">
        <v>14</v>
      </c>
      <c r="B35" s="327" t="s">
        <v>668</v>
      </c>
      <c r="C35" s="386">
        <f>+C8+C19+C24+C25+C29+C33+C34</f>
        <v>0</v>
      </c>
      <c r="D35" s="386">
        <f>+D8+D19+D24+D25+D29+D33+D34</f>
        <v>0</v>
      </c>
      <c r="E35" s="524">
        <f>+E8+E19+E24+E25+E29+E33+E34</f>
        <v>0</v>
      </c>
    </row>
    <row r="36" spans="1:5" s="480" customFormat="1" ht="12" customHeight="1" thickBot="1">
      <c r="A36" s="519" t="s">
        <v>15</v>
      </c>
      <c r="B36" s="327" t="s">
        <v>557</v>
      </c>
      <c r="C36" s="386">
        <f>+C37+C38+C39</f>
        <v>0</v>
      </c>
      <c r="D36" s="386">
        <f>+D37+D38+D39</f>
        <v>0</v>
      </c>
      <c r="E36" s="524">
        <f>+E37+E38+E39</f>
        <v>0</v>
      </c>
    </row>
    <row r="37" spans="1:5" s="480" customFormat="1" ht="12" customHeight="1">
      <c r="A37" s="531" t="s">
        <v>558</v>
      </c>
      <c r="B37" s="532" t="s">
        <v>161</v>
      </c>
      <c r="C37" s="80"/>
      <c r="D37" s="80"/>
      <c r="E37" s="511"/>
    </row>
    <row r="38" spans="1:5" s="507" customFormat="1" ht="12" customHeight="1">
      <c r="A38" s="531" t="s">
        <v>559</v>
      </c>
      <c r="B38" s="533" t="s">
        <v>3</v>
      </c>
      <c r="C38" s="387"/>
      <c r="D38" s="387"/>
      <c r="E38" s="510"/>
    </row>
    <row r="39" spans="1:5" s="507" customFormat="1" ht="12" customHeight="1" thickBot="1">
      <c r="A39" s="530" t="s">
        <v>560</v>
      </c>
      <c r="B39" s="516" t="s">
        <v>561</v>
      </c>
      <c r="C39" s="514"/>
      <c r="D39" s="514"/>
      <c r="E39" s="509"/>
    </row>
    <row r="40" spans="1:5" s="507" customFormat="1" ht="15" customHeight="1" thickBot="1">
      <c r="A40" s="519" t="s">
        <v>16</v>
      </c>
      <c r="B40" s="520" t="s">
        <v>562</v>
      </c>
      <c r="C40" s="86">
        <f>+C35+C36</f>
        <v>0</v>
      </c>
      <c r="D40" s="86">
        <f>+D35+D36</f>
        <v>0</v>
      </c>
      <c r="E40" s="525">
        <f>+E35+E36</f>
        <v>0</v>
      </c>
    </row>
    <row r="41" spans="1:5" s="507" customFormat="1" ht="15" customHeight="1">
      <c r="A41" s="462"/>
      <c r="B41" s="463"/>
      <c r="C41" s="478"/>
      <c r="D41" s="478"/>
      <c r="E41" s="478"/>
    </row>
    <row r="42" spans="1:5" ht="13.5" thickBot="1">
      <c r="A42" s="464"/>
      <c r="B42" s="465"/>
      <c r="C42" s="479"/>
      <c r="D42" s="479"/>
      <c r="E42" s="479"/>
    </row>
    <row r="43" spans="1:5" s="506" customFormat="1" ht="16.5" customHeight="1" thickBot="1">
      <c r="A43" s="765" t="s">
        <v>43</v>
      </c>
      <c r="B43" s="766"/>
      <c r="C43" s="766"/>
      <c r="D43" s="766"/>
      <c r="E43" s="767"/>
    </row>
    <row r="44" spans="1:5" s="291" customFormat="1" ht="12" customHeight="1" thickBot="1">
      <c r="A44" s="517" t="s">
        <v>7</v>
      </c>
      <c r="B44" s="327" t="s">
        <v>563</v>
      </c>
      <c r="C44" s="386">
        <f>SUM(C45:C49)</f>
        <v>0</v>
      </c>
      <c r="D44" s="386">
        <f>SUM(D45:D49)</f>
        <v>0</v>
      </c>
      <c r="E44" s="417">
        <f>SUM(E45:E49)</f>
        <v>0</v>
      </c>
    </row>
    <row r="45" spans="1:5" ht="12" customHeight="1">
      <c r="A45" s="530" t="s">
        <v>69</v>
      </c>
      <c r="B45" s="308" t="s">
        <v>37</v>
      </c>
      <c r="C45" s="80"/>
      <c r="D45" s="80"/>
      <c r="E45" s="412"/>
    </row>
    <row r="46" spans="1:5" ht="12" customHeight="1">
      <c r="A46" s="530" t="s">
        <v>70</v>
      </c>
      <c r="B46" s="307" t="s">
        <v>131</v>
      </c>
      <c r="C46" s="380"/>
      <c r="D46" s="380"/>
      <c r="E46" s="413"/>
    </row>
    <row r="47" spans="1:5" ht="12" customHeight="1">
      <c r="A47" s="530" t="s">
        <v>71</v>
      </c>
      <c r="B47" s="307" t="s">
        <v>98</v>
      </c>
      <c r="C47" s="380"/>
      <c r="D47" s="380"/>
      <c r="E47" s="413"/>
    </row>
    <row r="48" spans="1:5" ht="12" customHeight="1">
      <c r="A48" s="530" t="s">
        <v>72</v>
      </c>
      <c r="B48" s="307" t="s">
        <v>132</v>
      </c>
      <c r="C48" s="380"/>
      <c r="D48" s="380"/>
      <c r="E48" s="413"/>
    </row>
    <row r="49" spans="1:5" ht="12" customHeight="1" thickBot="1">
      <c r="A49" s="530" t="s">
        <v>105</v>
      </c>
      <c r="B49" s="307" t="s">
        <v>133</v>
      </c>
      <c r="C49" s="380"/>
      <c r="D49" s="380"/>
      <c r="E49" s="413"/>
    </row>
    <row r="50" spans="1:5" ht="12" customHeight="1" thickBot="1">
      <c r="A50" s="517" t="s">
        <v>8</v>
      </c>
      <c r="B50" s="327" t="s">
        <v>564</v>
      </c>
      <c r="C50" s="386">
        <f>SUM(C51:C53)</f>
        <v>0</v>
      </c>
      <c r="D50" s="386">
        <f>SUM(D51:D53)</f>
        <v>0</v>
      </c>
      <c r="E50" s="417">
        <f>SUM(E51:E53)</f>
        <v>0</v>
      </c>
    </row>
    <row r="51" spans="1:5" s="291" customFormat="1" ht="12" customHeight="1">
      <c r="A51" s="530" t="s">
        <v>75</v>
      </c>
      <c r="B51" s="308" t="s">
        <v>154</v>
      </c>
      <c r="C51" s="80"/>
      <c r="D51" s="80"/>
      <c r="E51" s="412"/>
    </row>
    <row r="52" spans="1:5" ht="12" customHeight="1">
      <c r="A52" s="530" t="s">
        <v>76</v>
      </c>
      <c r="B52" s="307" t="s">
        <v>135</v>
      </c>
      <c r="C52" s="380"/>
      <c r="D52" s="380"/>
      <c r="E52" s="413"/>
    </row>
    <row r="53" spans="1:5" ht="12" customHeight="1">
      <c r="A53" s="530" t="s">
        <v>77</v>
      </c>
      <c r="B53" s="307" t="s">
        <v>44</v>
      </c>
      <c r="C53" s="380"/>
      <c r="D53" s="380"/>
      <c r="E53" s="413"/>
    </row>
    <row r="54" spans="1:5" ht="12" customHeight="1" thickBot="1">
      <c r="A54" s="530" t="s">
        <v>78</v>
      </c>
      <c r="B54" s="307" t="s">
        <v>669</v>
      </c>
      <c r="C54" s="380"/>
      <c r="D54" s="380"/>
      <c r="E54" s="413"/>
    </row>
    <row r="55" spans="1:5" ht="12" customHeight="1" thickBot="1">
      <c r="A55" s="517" t="s">
        <v>9</v>
      </c>
      <c r="B55" s="521" t="s">
        <v>565</v>
      </c>
      <c r="C55" s="386">
        <f>+C44+C50</f>
        <v>0</v>
      </c>
      <c r="D55" s="386">
        <f>+D44+D50</f>
        <v>0</v>
      </c>
      <c r="E55" s="417">
        <f>+E44+E50</f>
        <v>0</v>
      </c>
    </row>
    <row r="56" spans="3:5" ht="13.5" thickBot="1">
      <c r="C56" s="526"/>
      <c r="D56" s="526"/>
      <c r="E56" s="526"/>
    </row>
    <row r="57" spans="1:5" ht="15" customHeight="1" thickBot="1">
      <c r="A57" s="605" t="s">
        <v>726</v>
      </c>
      <c r="B57" s="606"/>
      <c r="C57" s="90"/>
      <c r="D57" s="90"/>
      <c r="E57" s="515"/>
    </row>
    <row r="58" spans="1:5" ht="14.25" customHeight="1" thickBot="1">
      <c r="A58" s="607" t="s">
        <v>725</v>
      </c>
      <c r="B58" s="608"/>
      <c r="C58" s="90"/>
      <c r="D58" s="90"/>
      <c r="E58" s="515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22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801</v>
      </c>
    </row>
    <row r="2" spans="1:5" s="504" customFormat="1" ht="25.5" customHeight="1">
      <c r="A2" s="484" t="s">
        <v>145</v>
      </c>
      <c r="B2" s="768" t="s">
        <v>743</v>
      </c>
      <c r="C2" s="769"/>
      <c r="D2" s="770"/>
      <c r="E2" s="527" t="s">
        <v>47</v>
      </c>
    </row>
    <row r="3" spans="1:5" s="504" customFormat="1" ht="24.75" thickBot="1">
      <c r="A3" s="502" t="s">
        <v>545</v>
      </c>
      <c r="B3" s="771" t="s">
        <v>665</v>
      </c>
      <c r="C3" s="774"/>
      <c r="D3" s="775"/>
      <c r="E3" s="528" t="s">
        <v>49</v>
      </c>
    </row>
    <row r="4" spans="1:5" s="505" customFormat="1" ht="15.75" customHeight="1" thickBot="1">
      <c r="A4" s="459"/>
      <c r="B4" s="459"/>
      <c r="C4" s="460"/>
      <c r="D4" s="460"/>
      <c r="E4" s="460" t="str">
        <f>'7.3.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0</v>
      </c>
      <c r="D8" s="386">
        <f>SUM(D9:D18)</f>
        <v>0</v>
      </c>
      <c r="E8" s="524">
        <f>SUM(E9:E18)</f>
        <v>0</v>
      </c>
    </row>
    <row r="9" spans="1:5" s="480" customFormat="1" ht="12" customHeight="1">
      <c r="A9" s="529" t="s">
        <v>69</v>
      </c>
      <c r="B9" s="309" t="s">
        <v>326</v>
      </c>
      <c r="C9" s="83"/>
      <c r="D9" s="83"/>
      <c r="E9" s="513"/>
    </row>
    <row r="10" spans="1:5" s="480" customFormat="1" ht="12" customHeight="1">
      <c r="A10" s="530" t="s">
        <v>70</v>
      </c>
      <c r="B10" s="307" t="s">
        <v>327</v>
      </c>
      <c r="C10" s="383"/>
      <c r="D10" s="383"/>
      <c r="E10" s="92"/>
    </row>
    <row r="11" spans="1:5" s="480" customFormat="1" ht="12" customHeight="1">
      <c r="A11" s="530" t="s">
        <v>71</v>
      </c>
      <c r="B11" s="307" t="s">
        <v>328</v>
      </c>
      <c r="C11" s="383"/>
      <c r="D11" s="383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383"/>
      <c r="E12" s="92"/>
    </row>
    <row r="13" spans="1:5" s="480" customFormat="1" ht="12" customHeight="1">
      <c r="A13" s="530" t="s">
        <v>105</v>
      </c>
      <c r="B13" s="307" t="s">
        <v>330</v>
      </c>
      <c r="C13" s="383"/>
      <c r="D13" s="383"/>
      <c r="E13" s="92"/>
    </row>
    <row r="14" spans="1:5" s="480" customFormat="1" ht="12" customHeight="1">
      <c r="A14" s="530" t="s">
        <v>73</v>
      </c>
      <c r="B14" s="307" t="s">
        <v>547</v>
      </c>
      <c r="C14" s="383"/>
      <c r="D14" s="383"/>
      <c r="E14" s="92"/>
    </row>
    <row r="15" spans="1:5" s="507" customFormat="1" ht="12" customHeight="1">
      <c r="A15" s="530" t="s">
        <v>74</v>
      </c>
      <c r="B15" s="306" t="s">
        <v>548</v>
      </c>
      <c r="C15" s="383"/>
      <c r="D15" s="383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84"/>
      <c r="E16" s="512"/>
    </row>
    <row r="17" spans="1:5" s="480" customFormat="1" ht="12" customHeight="1">
      <c r="A17" s="530" t="s">
        <v>83</v>
      </c>
      <c r="B17" s="307" t="s">
        <v>335</v>
      </c>
      <c r="C17" s="383"/>
      <c r="D17" s="383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385"/>
      <c r="E18" s="508"/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386">
        <f>SUM(D20:D22)</f>
        <v>0</v>
      </c>
      <c r="E19" s="524">
        <f>SUM(E20:E22)</f>
        <v>0</v>
      </c>
    </row>
    <row r="20" spans="1:5" s="507" customFormat="1" ht="12" customHeight="1">
      <c r="A20" s="530" t="s">
        <v>75</v>
      </c>
      <c r="B20" s="308" t="s">
        <v>308</v>
      </c>
      <c r="C20" s="383"/>
      <c r="D20" s="383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383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383"/>
      <c r="E22" s="92"/>
    </row>
    <row r="23" spans="1:5" s="507" customFormat="1" ht="12" customHeight="1" thickBot="1">
      <c r="A23" s="530" t="s">
        <v>78</v>
      </c>
      <c r="B23" s="307" t="s">
        <v>666</v>
      </c>
      <c r="C23" s="383"/>
      <c r="D23" s="383"/>
      <c r="E23" s="92"/>
    </row>
    <row r="24" spans="1:5" s="507" customFormat="1" ht="12" customHeight="1" thickBot="1">
      <c r="A24" s="517" t="s">
        <v>9</v>
      </c>
      <c r="B24" s="327" t="s">
        <v>122</v>
      </c>
      <c r="C24" s="41"/>
      <c r="D24" s="41"/>
      <c r="E24" s="523"/>
    </row>
    <row r="25" spans="1:5" s="507" customFormat="1" ht="12" customHeight="1" thickBot="1">
      <c r="A25" s="517" t="s">
        <v>10</v>
      </c>
      <c r="B25" s="327" t="s">
        <v>552</v>
      </c>
      <c r="C25" s="386">
        <f>SUM(C26:C27)</f>
        <v>0</v>
      </c>
      <c r="D25" s="386">
        <f>SUM(D26:D27)</f>
        <v>0</v>
      </c>
      <c r="E25" s="524">
        <f>SUM(E26:E27)</f>
        <v>0</v>
      </c>
    </row>
    <row r="26" spans="1:5" s="507" customFormat="1" ht="12" customHeight="1">
      <c r="A26" s="531" t="s">
        <v>321</v>
      </c>
      <c r="B26" s="532" t="s">
        <v>550</v>
      </c>
      <c r="C26" s="80"/>
      <c r="D26" s="80"/>
      <c r="E26" s="511"/>
    </row>
    <row r="27" spans="1:5" s="507" customFormat="1" ht="12" customHeight="1">
      <c r="A27" s="531" t="s">
        <v>322</v>
      </c>
      <c r="B27" s="533" t="s">
        <v>553</v>
      </c>
      <c r="C27" s="387"/>
      <c r="D27" s="387"/>
      <c r="E27" s="510"/>
    </row>
    <row r="28" spans="1:5" s="507" customFormat="1" ht="12" customHeight="1" thickBot="1">
      <c r="A28" s="530" t="s">
        <v>323</v>
      </c>
      <c r="B28" s="534" t="s">
        <v>667</v>
      </c>
      <c r="C28" s="514"/>
      <c r="D28" s="514"/>
      <c r="E28" s="509"/>
    </row>
    <row r="29" spans="1:5" s="507" customFormat="1" ht="12" customHeight="1" thickBot="1">
      <c r="A29" s="517" t="s">
        <v>11</v>
      </c>
      <c r="B29" s="327" t="s">
        <v>554</v>
      </c>
      <c r="C29" s="386">
        <f>SUM(C30:C32)</f>
        <v>0</v>
      </c>
      <c r="D29" s="386">
        <f>SUM(D30:D32)</f>
        <v>0</v>
      </c>
      <c r="E29" s="524">
        <f>SUM(E30:E32)</f>
        <v>0</v>
      </c>
    </row>
    <row r="30" spans="1:5" s="507" customFormat="1" ht="12" customHeight="1">
      <c r="A30" s="531" t="s">
        <v>62</v>
      </c>
      <c r="B30" s="532" t="s">
        <v>339</v>
      </c>
      <c r="C30" s="80"/>
      <c r="D30" s="80"/>
      <c r="E30" s="511"/>
    </row>
    <row r="31" spans="1:5" s="507" customFormat="1" ht="12" customHeight="1">
      <c r="A31" s="531" t="s">
        <v>63</v>
      </c>
      <c r="B31" s="533" t="s">
        <v>340</v>
      </c>
      <c r="C31" s="387"/>
      <c r="D31" s="387"/>
      <c r="E31" s="510"/>
    </row>
    <row r="32" spans="1:5" s="507" customFormat="1" ht="12" customHeight="1" thickBot="1">
      <c r="A32" s="530" t="s">
        <v>64</v>
      </c>
      <c r="B32" s="516" t="s">
        <v>342</v>
      </c>
      <c r="C32" s="514"/>
      <c r="D32" s="514"/>
      <c r="E32" s="509"/>
    </row>
    <row r="33" spans="1:5" s="507" customFormat="1" ht="12" customHeight="1" thickBot="1">
      <c r="A33" s="517" t="s">
        <v>12</v>
      </c>
      <c r="B33" s="327" t="s">
        <v>467</v>
      </c>
      <c r="C33" s="41"/>
      <c r="D33" s="41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41"/>
      <c r="E34" s="523"/>
    </row>
    <row r="35" spans="1:5" s="480" customFormat="1" ht="12" customHeight="1" thickBot="1">
      <c r="A35" s="454" t="s">
        <v>14</v>
      </c>
      <c r="B35" s="327" t="s">
        <v>668</v>
      </c>
      <c r="C35" s="386">
        <f>+C8+C19+C24+C25+C29+C33+C34</f>
        <v>0</v>
      </c>
      <c r="D35" s="386">
        <f>+D8+D19+D24+D25+D29+D33+D34</f>
        <v>0</v>
      </c>
      <c r="E35" s="524">
        <f>+E8+E19+E24+E25+E29+E33+E34</f>
        <v>0</v>
      </c>
    </row>
    <row r="36" spans="1:5" s="480" customFormat="1" ht="12" customHeight="1" thickBot="1">
      <c r="A36" s="519" t="s">
        <v>15</v>
      </c>
      <c r="B36" s="327" t="s">
        <v>557</v>
      </c>
      <c r="C36" s="386">
        <f>+C37+C38+C39</f>
        <v>100000</v>
      </c>
      <c r="D36" s="386">
        <f>+D37+D38+D39</f>
        <v>2913000</v>
      </c>
      <c r="E36" s="524">
        <f>+E37+E38+E39</f>
        <v>2905040</v>
      </c>
    </row>
    <row r="37" spans="1:5" s="480" customFormat="1" ht="12" customHeight="1">
      <c r="A37" s="531" t="s">
        <v>558</v>
      </c>
      <c r="B37" s="532" t="s">
        <v>161</v>
      </c>
      <c r="C37" s="80">
        <v>100000</v>
      </c>
      <c r="D37" s="80">
        <v>721000</v>
      </c>
      <c r="E37" s="511">
        <v>721000</v>
      </c>
    </row>
    <row r="38" spans="1:5" s="507" customFormat="1" ht="12" customHeight="1">
      <c r="A38" s="531" t="s">
        <v>559</v>
      </c>
      <c r="B38" s="533" t="s">
        <v>3</v>
      </c>
      <c r="C38" s="387"/>
      <c r="D38" s="387"/>
      <c r="E38" s="510"/>
    </row>
    <row r="39" spans="1:5" s="507" customFormat="1" ht="12" customHeight="1" thickBot="1">
      <c r="A39" s="530" t="s">
        <v>560</v>
      </c>
      <c r="B39" s="516" t="s">
        <v>561</v>
      </c>
      <c r="C39" s="514"/>
      <c r="D39" s="514">
        <v>2192000</v>
      </c>
      <c r="E39" s="509">
        <v>2184040</v>
      </c>
    </row>
    <row r="40" spans="1:5" s="507" customFormat="1" ht="15" customHeight="1" thickBot="1">
      <c r="A40" s="519" t="s">
        <v>16</v>
      </c>
      <c r="B40" s="520" t="s">
        <v>562</v>
      </c>
      <c r="C40" s="86">
        <f>+C35+C36</f>
        <v>100000</v>
      </c>
      <c r="D40" s="86">
        <f>+D35+D36</f>
        <v>2913000</v>
      </c>
      <c r="E40" s="525">
        <f>+E35+E36</f>
        <v>2905040</v>
      </c>
    </row>
    <row r="41" spans="1:5" s="507" customFormat="1" ht="15" customHeight="1">
      <c r="A41" s="462"/>
      <c r="B41" s="463"/>
      <c r="C41" s="478"/>
      <c r="D41" s="478"/>
      <c r="E41" s="478"/>
    </row>
    <row r="42" spans="1:5" ht="13.5" thickBot="1">
      <c r="A42" s="464"/>
      <c r="B42" s="465"/>
      <c r="C42" s="479"/>
      <c r="D42" s="479"/>
      <c r="E42" s="479"/>
    </row>
    <row r="43" spans="1:5" s="506" customFormat="1" ht="16.5" customHeight="1" thickBot="1">
      <c r="A43" s="765" t="s">
        <v>43</v>
      </c>
      <c r="B43" s="766"/>
      <c r="C43" s="766"/>
      <c r="D43" s="766"/>
      <c r="E43" s="767"/>
    </row>
    <row r="44" spans="1:5" s="291" customFormat="1" ht="12" customHeight="1" thickBot="1">
      <c r="A44" s="517" t="s">
        <v>7</v>
      </c>
      <c r="B44" s="327" t="s">
        <v>563</v>
      </c>
      <c r="C44" s="386">
        <f>SUM(C45:C49)</f>
        <v>100000</v>
      </c>
      <c r="D44" s="386">
        <f>SUM(D45:D49)</f>
        <v>2913000</v>
      </c>
      <c r="E44" s="417">
        <f>SUM(E45:E49)</f>
        <v>2905040</v>
      </c>
    </row>
    <row r="45" spans="1:5" ht="12" customHeight="1">
      <c r="A45" s="530" t="s">
        <v>69</v>
      </c>
      <c r="B45" s="308" t="s">
        <v>37</v>
      </c>
      <c r="C45" s="80"/>
      <c r="D45" s="80"/>
      <c r="E45" s="412"/>
    </row>
    <row r="46" spans="1:5" ht="12" customHeight="1">
      <c r="A46" s="530" t="s">
        <v>70</v>
      </c>
      <c r="B46" s="307" t="s">
        <v>131</v>
      </c>
      <c r="C46" s="380"/>
      <c r="D46" s="380"/>
      <c r="E46" s="413"/>
    </row>
    <row r="47" spans="1:5" ht="12" customHeight="1">
      <c r="A47" s="530" t="s">
        <v>71</v>
      </c>
      <c r="B47" s="307" t="s">
        <v>98</v>
      </c>
      <c r="C47" s="380"/>
      <c r="D47" s="380"/>
      <c r="E47" s="413"/>
    </row>
    <row r="48" spans="1:5" ht="12" customHeight="1">
      <c r="A48" s="530" t="s">
        <v>72</v>
      </c>
      <c r="B48" s="307" t="s">
        <v>132</v>
      </c>
      <c r="C48" s="380">
        <v>100000</v>
      </c>
      <c r="D48" s="380">
        <v>2913000</v>
      </c>
      <c r="E48" s="413">
        <v>2905040</v>
      </c>
    </row>
    <row r="49" spans="1:5" ht="12" customHeight="1" thickBot="1">
      <c r="A49" s="530" t="s">
        <v>105</v>
      </c>
      <c r="B49" s="307" t="s">
        <v>133</v>
      </c>
      <c r="C49" s="380"/>
      <c r="D49" s="380"/>
      <c r="E49" s="413"/>
    </row>
    <row r="50" spans="1:5" ht="12" customHeight="1" thickBot="1">
      <c r="A50" s="517" t="s">
        <v>8</v>
      </c>
      <c r="B50" s="327" t="s">
        <v>564</v>
      </c>
      <c r="C50" s="386">
        <f>SUM(C51:C53)</f>
        <v>0</v>
      </c>
      <c r="D50" s="386">
        <f>SUM(D51:D53)</f>
        <v>0</v>
      </c>
      <c r="E50" s="417">
        <f>SUM(E51:E53)</f>
        <v>0</v>
      </c>
    </row>
    <row r="51" spans="1:5" s="291" customFormat="1" ht="12" customHeight="1">
      <c r="A51" s="530" t="s">
        <v>75</v>
      </c>
      <c r="B51" s="308" t="s">
        <v>154</v>
      </c>
      <c r="C51" s="80"/>
      <c r="D51" s="80"/>
      <c r="E51" s="412"/>
    </row>
    <row r="52" spans="1:5" ht="12" customHeight="1">
      <c r="A52" s="530" t="s">
        <v>76</v>
      </c>
      <c r="B52" s="307" t="s">
        <v>135</v>
      </c>
      <c r="C52" s="380"/>
      <c r="D52" s="380"/>
      <c r="E52" s="413"/>
    </row>
    <row r="53" spans="1:5" ht="12" customHeight="1">
      <c r="A53" s="530" t="s">
        <v>77</v>
      </c>
      <c r="B53" s="307" t="s">
        <v>44</v>
      </c>
      <c r="C53" s="380"/>
      <c r="D53" s="380"/>
      <c r="E53" s="413"/>
    </row>
    <row r="54" spans="1:5" ht="12" customHeight="1" thickBot="1">
      <c r="A54" s="530" t="s">
        <v>78</v>
      </c>
      <c r="B54" s="307" t="s">
        <v>669</v>
      </c>
      <c r="C54" s="380"/>
      <c r="D54" s="380"/>
      <c r="E54" s="413"/>
    </row>
    <row r="55" spans="1:5" ht="12" customHeight="1" thickBot="1">
      <c r="A55" s="517" t="s">
        <v>9</v>
      </c>
      <c r="B55" s="521" t="s">
        <v>565</v>
      </c>
      <c r="C55" s="386">
        <f>+C44+C50</f>
        <v>100000</v>
      </c>
      <c r="D55" s="386">
        <f>+D44+D50</f>
        <v>2913000</v>
      </c>
      <c r="E55" s="417">
        <f>+E44+E50</f>
        <v>2905040</v>
      </c>
    </row>
    <row r="56" spans="3:5" ht="13.5" thickBot="1">
      <c r="C56" s="526"/>
      <c r="D56" s="526"/>
      <c r="E56" s="526"/>
    </row>
    <row r="57" spans="1:5" ht="15" customHeight="1" thickBot="1">
      <c r="A57" s="605" t="s">
        <v>726</v>
      </c>
      <c r="B57" s="606"/>
      <c r="C57" s="90"/>
      <c r="D57" s="90"/>
      <c r="E57" s="515"/>
    </row>
    <row r="58" spans="1:5" ht="14.25" customHeight="1" thickBot="1">
      <c r="A58" s="607" t="s">
        <v>725</v>
      </c>
      <c r="B58" s="608"/>
      <c r="C58" s="90"/>
      <c r="D58" s="90"/>
      <c r="E58" s="515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348" customWidth="1"/>
    <col min="2" max="2" width="60.875" style="348" customWidth="1"/>
    <col min="3" max="5" width="15.875" style="349" customWidth="1"/>
    <col min="6" max="16384" width="9.375" style="359" customWidth="1"/>
  </cols>
  <sheetData>
    <row r="1" spans="1:5" ht="15.75">
      <c r="A1" s="724" t="s">
        <v>817</v>
      </c>
      <c r="B1" s="724"/>
      <c r="C1" s="724"/>
      <c r="D1" s="724"/>
      <c r="E1" s="724"/>
    </row>
    <row r="2" spans="1:5" ht="39.75" customHeight="1">
      <c r="A2" s="725" t="s">
        <v>753</v>
      </c>
      <c r="B2" s="726"/>
      <c r="C2" s="726"/>
      <c r="D2" s="726"/>
      <c r="E2" s="726"/>
    </row>
    <row r="3" spans="1:5" ht="15.75" customHeight="1">
      <c r="A3" s="728" t="s">
        <v>4</v>
      </c>
      <c r="B3" s="728"/>
      <c r="C3" s="728"/>
      <c r="D3" s="728"/>
      <c r="E3" s="728"/>
    </row>
    <row r="4" spans="1:5" ht="15.75" customHeight="1" thickBot="1">
      <c r="A4" s="45" t="s">
        <v>109</v>
      </c>
      <c r="B4" s="45"/>
      <c r="C4" s="346"/>
      <c r="D4" s="346"/>
      <c r="E4" s="346" t="s">
        <v>727</v>
      </c>
    </row>
    <row r="5" spans="1:5" ht="15.75" customHeight="1">
      <c r="A5" s="729" t="s">
        <v>57</v>
      </c>
      <c r="B5" s="720" t="s">
        <v>6</v>
      </c>
      <c r="C5" s="722" t="str">
        <f>+CONCATENATE(LEFT(ÖSSZEFÜGGÉSEK!A4,4),". évi")</f>
        <v>2016. évi</v>
      </c>
      <c r="D5" s="722"/>
      <c r="E5" s="723"/>
    </row>
    <row r="6" spans="1:5" ht="37.5" customHeight="1" thickBot="1">
      <c r="A6" s="730"/>
      <c r="B6" s="721"/>
      <c r="C6" s="47" t="s">
        <v>174</v>
      </c>
      <c r="D6" s="47" t="s">
        <v>179</v>
      </c>
      <c r="E6" s="48" t="s">
        <v>180</v>
      </c>
    </row>
    <row r="7" spans="1:5" s="360" customFormat="1" ht="12" customHeight="1" thickBot="1">
      <c r="A7" s="324" t="s">
        <v>407</v>
      </c>
      <c r="B7" s="325" t="s">
        <v>408</v>
      </c>
      <c r="C7" s="325" t="s">
        <v>409</v>
      </c>
      <c r="D7" s="325" t="s">
        <v>410</v>
      </c>
      <c r="E7" s="371" t="s">
        <v>411</v>
      </c>
    </row>
    <row r="8" spans="1:5" s="361" customFormat="1" ht="12" customHeight="1" thickBot="1">
      <c r="A8" s="319" t="s">
        <v>7</v>
      </c>
      <c r="B8" s="320" t="s">
        <v>302</v>
      </c>
      <c r="C8" s="351">
        <f>SUM(C9:C14)</f>
        <v>176156000</v>
      </c>
      <c r="D8" s="351">
        <f>SUM(D9:D14)</f>
        <v>156066151</v>
      </c>
      <c r="E8" s="334">
        <f>SUM(E9:E14)</f>
        <v>156066151</v>
      </c>
    </row>
    <row r="9" spans="1:5" s="361" customFormat="1" ht="12" customHeight="1">
      <c r="A9" s="314" t="s">
        <v>69</v>
      </c>
      <c r="B9" s="362" t="s">
        <v>303</v>
      </c>
      <c r="C9" s="353">
        <v>58776000</v>
      </c>
      <c r="D9" s="353">
        <v>61122339</v>
      </c>
      <c r="E9" s="336">
        <v>61122339</v>
      </c>
    </row>
    <row r="10" spans="1:5" s="361" customFormat="1" ht="12" customHeight="1">
      <c r="A10" s="313" t="s">
        <v>70</v>
      </c>
      <c r="B10" s="363" t="s">
        <v>304</v>
      </c>
      <c r="C10" s="352">
        <v>32477000</v>
      </c>
      <c r="D10" s="352">
        <v>30928967</v>
      </c>
      <c r="E10" s="335">
        <v>30928967</v>
      </c>
    </row>
    <row r="11" spans="1:5" s="361" customFormat="1" ht="12" customHeight="1">
      <c r="A11" s="313" t="s">
        <v>71</v>
      </c>
      <c r="B11" s="363" t="s">
        <v>305</v>
      </c>
      <c r="C11" s="352">
        <v>53716000</v>
      </c>
      <c r="D11" s="352">
        <v>54715744</v>
      </c>
      <c r="E11" s="335">
        <v>54715744</v>
      </c>
    </row>
    <row r="12" spans="1:5" s="361" customFormat="1" ht="12" customHeight="1">
      <c r="A12" s="313" t="s">
        <v>72</v>
      </c>
      <c r="B12" s="363" t="s">
        <v>306</v>
      </c>
      <c r="C12" s="352">
        <v>1987000</v>
      </c>
      <c r="D12" s="352">
        <v>1987020</v>
      </c>
      <c r="E12" s="335">
        <v>1987020</v>
      </c>
    </row>
    <row r="13" spans="1:5" s="361" customFormat="1" ht="12" customHeight="1">
      <c r="A13" s="313" t="s">
        <v>105</v>
      </c>
      <c r="B13" s="342" t="s">
        <v>734</v>
      </c>
      <c r="C13" s="352">
        <v>29200000</v>
      </c>
      <c r="D13" s="352">
        <v>6183393</v>
      </c>
      <c r="E13" s="335">
        <v>6183393</v>
      </c>
    </row>
    <row r="14" spans="1:5" s="361" customFormat="1" ht="12" customHeight="1" thickBot="1">
      <c r="A14" s="315" t="s">
        <v>73</v>
      </c>
      <c r="B14" s="343" t="s">
        <v>735</v>
      </c>
      <c r="C14" s="354"/>
      <c r="D14" s="354">
        <v>1128688</v>
      </c>
      <c r="E14" s="337">
        <v>1128688</v>
      </c>
    </row>
    <row r="15" spans="1:5" s="361" customFormat="1" ht="12" customHeight="1" thickBot="1">
      <c r="A15" s="319" t="s">
        <v>8</v>
      </c>
      <c r="B15" s="341" t="s">
        <v>307</v>
      </c>
      <c r="C15" s="351">
        <f>SUM(C16:C20)</f>
        <v>111255000</v>
      </c>
      <c r="D15" s="351">
        <f>SUM(D16:D20)</f>
        <v>172973311</v>
      </c>
      <c r="E15" s="334">
        <f>SUM(E16:E20)</f>
        <v>149081967</v>
      </c>
    </row>
    <row r="16" spans="1:5" s="361" customFormat="1" ht="12" customHeight="1">
      <c r="A16" s="314" t="s">
        <v>75</v>
      </c>
      <c r="B16" s="362" t="s">
        <v>308</v>
      </c>
      <c r="C16" s="353"/>
      <c r="D16" s="353"/>
      <c r="E16" s="336"/>
    </row>
    <row r="17" spans="1:5" s="361" customFormat="1" ht="12" customHeight="1">
      <c r="A17" s="313" t="s">
        <v>76</v>
      </c>
      <c r="B17" s="363" t="s">
        <v>309</v>
      </c>
      <c r="C17" s="352"/>
      <c r="D17" s="352"/>
      <c r="E17" s="335"/>
    </row>
    <row r="18" spans="1:5" s="361" customFormat="1" ht="12" customHeight="1">
      <c r="A18" s="313" t="s">
        <v>77</v>
      </c>
      <c r="B18" s="363" t="s">
        <v>310</v>
      </c>
      <c r="C18" s="352"/>
      <c r="D18" s="352"/>
      <c r="E18" s="335"/>
    </row>
    <row r="19" spans="1:5" s="361" customFormat="1" ht="12" customHeight="1">
      <c r="A19" s="313" t="s">
        <v>78</v>
      </c>
      <c r="B19" s="363" t="s">
        <v>311</v>
      </c>
      <c r="C19" s="352"/>
      <c r="D19" s="352"/>
      <c r="E19" s="335"/>
    </row>
    <row r="20" spans="1:5" s="361" customFormat="1" ht="12" customHeight="1">
      <c r="A20" s="313" t="s">
        <v>79</v>
      </c>
      <c r="B20" s="363" t="s">
        <v>312</v>
      </c>
      <c r="C20" s="352">
        <v>111255000</v>
      </c>
      <c r="D20" s="352">
        <v>172973311</v>
      </c>
      <c r="E20" s="335">
        <v>149081967</v>
      </c>
    </row>
    <row r="21" spans="1:5" s="361" customFormat="1" ht="12" customHeight="1" thickBot="1">
      <c r="A21" s="315" t="s">
        <v>86</v>
      </c>
      <c r="B21" s="364" t="s">
        <v>313</v>
      </c>
      <c r="C21" s="354"/>
      <c r="D21" s="354"/>
      <c r="E21" s="337"/>
    </row>
    <row r="22" spans="1:5" s="361" customFormat="1" ht="12" customHeight="1" thickBot="1">
      <c r="A22" s="319" t="s">
        <v>9</v>
      </c>
      <c r="B22" s="320" t="s">
        <v>314</v>
      </c>
      <c r="C22" s="351">
        <f>SUM(C23:C27)</f>
        <v>3810000</v>
      </c>
      <c r="D22" s="351">
        <f>SUM(D23:D27)</f>
        <v>3810000</v>
      </c>
      <c r="E22" s="334">
        <f>SUM(E23:E27)</f>
        <v>3450437</v>
      </c>
    </row>
    <row r="23" spans="1:5" s="361" customFormat="1" ht="12" customHeight="1">
      <c r="A23" s="314" t="s">
        <v>58</v>
      </c>
      <c r="B23" s="362" t="s">
        <v>315</v>
      </c>
      <c r="C23" s="353"/>
      <c r="D23" s="353"/>
      <c r="E23" s="336"/>
    </row>
    <row r="24" spans="1:5" s="361" customFormat="1" ht="12" customHeight="1">
      <c r="A24" s="313" t="s">
        <v>59</v>
      </c>
      <c r="B24" s="363" t="s">
        <v>316</v>
      </c>
      <c r="C24" s="352"/>
      <c r="D24" s="352"/>
      <c r="E24" s="335"/>
    </row>
    <row r="25" spans="1:5" s="361" customFormat="1" ht="12" customHeight="1">
      <c r="A25" s="313" t="s">
        <v>60</v>
      </c>
      <c r="B25" s="363" t="s">
        <v>317</v>
      </c>
      <c r="C25" s="352"/>
      <c r="D25" s="352"/>
      <c r="E25" s="335"/>
    </row>
    <row r="26" spans="1:5" s="361" customFormat="1" ht="12" customHeight="1">
      <c r="A26" s="313" t="s">
        <v>61</v>
      </c>
      <c r="B26" s="363" t="s">
        <v>318</v>
      </c>
      <c r="C26" s="352"/>
      <c r="D26" s="352"/>
      <c r="E26" s="335"/>
    </row>
    <row r="27" spans="1:5" s="361" customFormat="1" ht="12" customHeight="1">
      <c r="A27" s="313" t="s">
        <v>119</v>
      </c>
      <c r="B27" s="363" t="s">
        <v>319</v>
      </c>
      <c r="C27" s="352">
        <v>3810000</v>
      </c>
      <c r="D27" s="352">
        <v>3810000</v>
      </c>
      <c r="E27" s="335">
        <v>3450437</v>
      </c>
    </row>
    <row r="28" spans="1:5" s="361" customFormat="1" ht="12" customHeight="1" thickBot="1">
      <c r="A28" s="315" t="s">
        <v>120</v>
      </c>
      <c r="B28" s="343" t="s">
        <v>320</v>
      </c>
      <c r="C28" s="354"/>
      <c r="D28" s="354"/>
      <c r="E28" s="337"/>
    </row>
    <row r="29" spans="1:5" s="361" customFormat="1" ht="12" customHeight="1" thickBot="1">
      <c r="A29" s="319" t="s">
        <v>121</v>
      </c>
      <c r="B29" s="320" t="s">
        <v>716</v>
      </c>
      <c r="C29" s="357">
        <f>SUM(C30:C35)</f>
        <v>9300000</v>
      </c>
      <c r="D29" s="357">
        <f>SUM(D30:D35)</f>
        <v>12504000</v>
      </c>
      <c r="E29" s="370">
        <f>SUM(E30:E35)</f>
        <v>12384521</v>
      </c>
    </row>
    <row r="30" spans="1:5" s="361" customFormat="1" ht="12" customHeight="1">
      <c r="A30" s="314" t="s">
        <v>321</v>
      </c>
      <c r="B30" s="362" t="s">
        <v>736</v>
      </c>
      <c r="C30" s="353">
        <v>1400000</v>
      </c>
      <c r="D30" s="353">
        <v>1470000</v>
      </c>
      <c r="E30" s="336">
        <v>1469794</v>
      </c>
    </row>
    <row r="31" spans="1:5" s="361" customFormat="1" ht="12" customHeight="1">
      <c r="A31" s="313" t="s">
        <v>322</v>
      </c>
      <c r="B31" s="363" t="s">
        <v>720</v>
      </c>
      <c r="C31" s="352"/>
      <c r="D31" s="352"/>
      <c r="E31" s="335"/>
    </row>
    <row r="32" spans="1:5" s="361" customFormat="1" ht="12" customHeight="1">
      <c r="A32" s="313" t="s">
        <v>323</v>
      </c>
      <c r="B32" s="363" t="s">
        <v>721</v>
      </c>
      <c r="C32" s="352">
        <v>6000000</v>
      </c>
      <c r="D32" s="352">
        <v>9000000</v>
      </c>
      <c r="E32" s="335">
        <v>8974189</v>
      </c>
    </row>
    <row r="33" spans="1:5" s="361" customFormat="1" ht="12" customHeight="1">
      <c r="A33" s="313" t="s">
        <v>717</v>
      </c>
      <c r="B33" s="363" t="s">
        <v>722</v>
      </c>
      <c r="C33" s="352"/>
      <c r="D33" s="352"/>
      <c r="E33" s="335"/>
    </row>
    <row r="34" spans="1:5" s="361" customFormat="1" ht="12" customHeight="1">
      <c r="A34" s="313" t="s">
        <v>718</v>
      </c>
      <c r="B34" s="363" t="s">
        <v>737</v>
      </c>
      <c r="C34" s="352">
        <v>1800000</v>
      </c>
      <c r="D34" s="352">
        <v>1840000</v>
      </c>
      <c r="E34" s="335">
        <v>1838218</v>
      </c>
    </row>
    <row r="35" spans="1:5" s="361" customFormat="1" ht="12" customHeight="1" thickBot="1">
      <c r="A35" s="315" t="s">
        <v>719</v>
      </c>
      <c r="B35" s="343" t="s">
        <v>324</v>
      </c>
      <c r="C35" s="354">
        <v>100000</v>
      </c>
      <c r="D35" s="354">
        <v>194000</v>
      </c>
      <c r="E35" s="337">
        <v>102320</v>
      </c>
    </row>
    <row r="36" spans="1:5" s="361" customFormat="1" ht="12" customHeight="1" thickBot="1">
      <c r="A36" s="319" t="s">
        <v>11</v>
      </c>
      <c r="B36" s="320" t="s">
        <v>325</v>
      </c>
      <c r="C36" s="351">
        <f>SUM(C37:C46)</f>
        <v>12572000</v>
      </c>
      <c r="D36" s="351">
        <f>SUM(D37:D46)</f>
        <v>16425250</v>
      </c>
      <c r="E36" s="334">
        <f>SUM(E37:E46)</f>
        <v>13542515</v>
      </c>
    </row>
    <row r="37" spans="1:5" s="361" customFormat="1" ht="12" customHeight="1">
      <c r="A37" s="314" t="s">
        <v>62</v>
      </c>
      <c r="B37" s="362" t="s">
        <v>326</v>
      </c>
      <c r="C37" s="353">
        <v>1400000</v>
      </c>
      <c r="D37" s="353">
        <v>1400000</v>
      </c>
      <c r="E37" s="336">
        <v>632156</v>
      </c>
    </row>
    <row r="38" spans="1:5" s="361" customFormat="1" ht="12" customHeight="1">
      <c r="A38" s="313" t="s">
        <v>63</v>
      </c>
      <c r="B38" s="363" t="s">
        <v>327</v>
      </c>
      <c r="C38" s="352">
        <v>7865000</v>
      </c>
      <c r="D38" s="352">
        <v>10585000</v>
      </c>
      <c r="E38" s="335">
        <v>9446974</v>
      </c>
    </row>
    <row r="39" spans="1:5" s="361" customFormat="1" ht="12" customHeight="1">
      <c r="A39" s="313" t="s">
        <v>64</v>
      </c>
      <c r="B39" s="363" t="s">
        <v>328</v>
      </c>
      <c r="C39" s="352">
        <v>695000</v>
      </c>
      <c r="D39" s="352">
        <v>815000</v>
      </c>
      <c r="E39" s="335">
        <v>251723</v>
      </c>
    </row>
    <row r="40" spans="1:5" s="361" customFormat="1" ht="12" customHeight="1">
      <c r="A40" s="313" t="s">
        <v>123</v>
      </c>
      <c r="B40" s="363" t="s">
        <v>329</v>
      </c>
      <c r="C40" s="352"/>
      <c r="D40" s="352"/>
      <c r="E40" s="335"/>
    </row>
    <row r="41" spans="1:5" s="361" customFormat="1" ht="12" customHeight="1">
      <c r="A41" s="313" t="s">
        <v>124</v>
      </c>
      <c r="B41" s="363" t="s">
        <v>330</v>
      </c>
      <c r="C41" s="352">
        <v>170000</v>
      </c>
      <c r="D41" s="352">
        <v>170000</v>
      </c>
      <c r="E41" s="335">
        <v>271052</v>
      </c>
    </row>
    <row r="42" spans="1:5" s="361" customFormat="1" ht="12" customHeight="1">
      <c r="A42" s="313" t="s">
        <v>125</v>
      </c>
      <c r="B42" s="363" t="s">
        <v>331</v>
      </c>
      <c r="C42" s="352">
        <v>2432000</v>
      </c>
      <c r="D42" s="352">
        <v>3132250</v>
      </c>
      <c r="E42" s="335">
        <v>2604464</v>
      </c>
    </row>
    <row r="43" spans="1:5" s="361" customFormat="1" ht="12" customHeight="1">
      <c r="A43" s="313" t="s">
        <v>126</v>
      </c>
      <c r="B43" s="363" t="s">
        <v>332</v>
      </c>
      <c r="C43" s="352"/>
      <c r="D43" s="352"/>
      <c r="E43" s="335"/>
    </row>
    <row r="44" spans="1:5" s="361" customFormat="1" ht="12" customHeight="1">
      <c r="A44" s="313" t="s">
        <v>127</v>
      </c>
      <c r="B44" s="363" t="s">
        <v>333</v>
      </c>
      <c r="C44" s="352">
        <v>10000</v>
      </c>
      <c r="D44" s="352">
        <v>10000</v>
      </c>
      <c r="E44" s="335">
        <v>3495</v>
      </c>
    </row>
    <row r="45" spans="1:5" s="361" customFormat="1" ht="12" customHeight="1">
      <c r="A45" s="313" t="s">
        <v>334</v>
      </c>
      <c r="B45" s="363" t="s">
        <v>738</v>
      </c>
      <c r="C45" s="355"/>
      <c r="D45" s="355">
        <v>313000</v>
      </c>
      <c r="E45" s="338">
        <v>312651</v>
      </c>
    </row>
    <row r="46" spans="1:5" s="361" customFormat="1" ht="12" customHeight="1" thickBot="1">
      <c r="A46" s="315" t="s">
        <v>336</v>
      </c>
      <c r="B46" s="364" t="s">
        <v>337</v>
      </c>
      <c r="C46" s="356"/>
      <c r="D46" s="356"/>
      <c r="E46" s="339">
        <v>20000</v>
      </c>
    </row>
    <row r="47" spans="1:5" s="361" customFormat="1" ht="12" customHeight="1" thickBot="1">
      <c r="A47" s="319" t="s">
        <v>12</v>
      </c>
      <c r="B47" s="320" t="s">
        <v>338</v>
      </c>
      <c r="C47" s="351">
        <f>SUM(C48:C52)</f>
        <v>0</v>
      </c>
      <c r="D47" s="351">
        <f>SUM(D48:D52)</f>
        <v>800000</v>
      </c>
      <c r="E47" s="334">
        <f>SUM(E48:E52)</f>
        <v>800000</v>
      </c>
    </row>
    <row r="48" spans="1:5" s="361" customFormat="1" ht="12" customHeight="1">
      <c r="A48" s="314" t="s">
        <v>65</v>
      </c>
      <c r="B48" s="362" t="s">
        <v>339</v>
      </c>
      <c r="C48" s="372"/>
      <c r="D48" s="372"/>
      <c r="E48" s="340"/>
    </row>
    <row r="49" spans="1:5" s="361" customFormat="1" ht="12" customHeight="1">
      <c r="A49" s="313" t="s">
        <v>66</v>
      </c>
      <c r="B49" s="363" t="s">
        <v>340</v>
      </c>
      <c r="C49" s="355"/>
      <c r="D49" s="355">
        <v>800000</v>
      </c>
      <c r="E49" s="338">
        <v>800000</v>
      </c>
    </row>
    <row r="50" spans="1:5" s="361" customFormat="1" ht="12" customHeight="1">
      <c r="A50" s="313" t="s">
        <v>341</v>
      </c>
      <c r="B50" s="363" t="s">
        <v>342</v>
      </c>
      <c r="C50" s="355"/>
      <c r="D50" s="355"/>
      <c r="E50" s="338"/>
    </row>
    <row r="51" spans="1:5" s="361" customFormat="1" ht="12" customHeight="1">
      <c r="A51" s="313" t="s">
        <v>343</v>
      </c>
      <c r="B51" s="363" t="s">
        <v>344</v>
      </c>
      <c r="C51" s="355"/>
      <c r="D51" s="355"/>
      <c r="E51" s="338"/>
    </row>
    <row r="52" spans="1:5" s="361" customFormat="1" ht="12" customHeight="1" thickBot="1">
      <c r="A52" s="315" t="s">
        <v>345</v>
      </c>
      <c r="B52" s="364" t="s">
        <v>346</v>
      </c>
      <c r="C52" s="356"/>
      <c r="D52" s="356"/>
      <c r="E52" s="339"/>
    </row>
    <row r="53" spans="1:5" s="361" customFormat="1" ht="17.25" customHeight="1" thickBot="1">
      <c r="A53" s="319" t="s">
        <v>128</v>
      </c>
      <c r="B53" s="320" t="s">
        <v>347</v>
      </c>
      <c r="C53" s="351">
        <f>SUM(C54:C56)</f>
        <v>30000</v>
      </c>
      <c r="D53" s="351">
        <f>SUM(D54:D56)</f>
        <v>30000</v>
      </c>
      <c r="E53" s="334">
        <f>SUM(E54:E56)</f>
        <v>24000</v>
      </c>
    </row>
    <row r="54" spans="1:5" s="361" customFormat="1" ht="12" customHeight="1">
      <c r="A54" s="314" t="s">
        <v>67</v>
      </c>
      <c r="B54" s="362" t="s">
        <v>348</v>
      </c>
      <c r="C54" s="353"/>
      <c r="D54" s="353"/>
      <c r="E54" s="336"/>
    </row>
    <row r="55" spans="1:5" s="361" customFormat="1" ht="12" customHeight="1">
      <c r="A55" s="313" t="s">
        <v>68</v>
      </c>
      <c r="B55" s="363" t="s">
        <v>349</v>
      </c>
      <c r="C55" s="352"/>
      <c r="D55" s="352"/>
      <c r="E55" s="335"/>
    </row>
    <row r="56" spans="1:5" s="361" customFormat="1" ht="12" customHeight="1">
      <c r="A56" s="313" t="s">
        <v>350</v>
      </c>
      <c r="B56" s="363" t="s">
        <v>351</v>
      </c>
      <c r="C56" s="352">
        <v>30000</v>
      </c>
      <c r="D56" s="352">
        <v>30000</v>
      </c>
      <c r="E56" s="335">
        <v>24000</v>
      </c>
    </row>
    <row r="57" spans="1:5" s="361" customFormat="1" ht="12" customHeight="1" thickBot="1">
      <c r="A57" s="315" t="s">
        <v>352</v>
      </c>
      <c r="B57" s="364" t="s">
        <v>353</v>
      </c>
      <c r="C57" s="354"/>
      <c r="D57" s="354"/>
      <c r="E57" s="337"/>
    </row>
    <row r="58" spans="1:5" s="361" customFormat="1" ht="12" customHeight="1" thickBot="1">
      <c r="A58" s="319" t="s">
        <v>14</v>
      </c>
      <c r="B58" s="341" t="s">
        <v>354</v>
      </c>
      <c r="C58" s="351">
        <f>SUM(C59:C61)</f>
        <v>0</v>
      </c>
      <c r="D58" s="351">
        <f>SUM(D59:D61)</f>
        <v>50000</v>
      </c>
      <c r="E58" s="334">
        <f>SUM(E59:E61)</f>
        <v>50000</v>
      </c>
    </row>
    <row r="59" spans="1:5" s="361" customFormat="1" ht="12" customHeight="1">
      <c r="A59" s="314" t="s">
        <v>129</v>
      </c>
      <c r="B59" s="362" t="s">
        <v>355</v>
      </c>
      <c r="C59" s="355"/>
      <c r="D59" s="355"/>
      <c r="E59" s="338"/>
    </row>
    <row r="60" spans="1:5" s="361" customFormat="1" ht="12" customHeight="1">
      <c r="A60" s="313" t="s">
        <v>130</v>
      </c>
      <c r="B60" s="363" t="s">
        <v>356</v>
      </c>
      <c r="C60" s="355"/>
      <c r="D60" s="355"/>
      <c r="E60" s="338"/>
    </row>
    <row r="61" spans="1:5" s="361" customFormat="1" ht="12" customHeight="1">
      <c r="A61" s="313" t="s">
        <v>155</v>
      </c>
      <c r="B61" s="363" t="s">
        <v>357</v>
      </c>
      <c r="C61" s="355"/>
      <c r="D61" s="355">
        <v>50000</v>
      </c>
      <c r="E61" s="338">
        <v>50000</v>
      </c>
    </row>
    <row r="62" spans="1:5" s="361" customFormat="1" ht="12" customHeight="1" thickBot="1">
      <c r="A62" s="315" t="s">
        <v>358</v>
      </c>
      <c r="B62" s="364" t="s">
        <v>359</v>
      </c>
      <c r="C62" s="355"/>
      <c r="D62" s="355"/>
      <c r="E62" s="338"/>
    </row>
    <row r="63" spans="1:5" s="361" customFormat="1" ht="12" customHeight="1" thickBot="1">
      <c r="A63" s="319" t="s">
        <v>15</v>
      </c>
      <c r="B63" s="320" t="s">
        <v>360</v>
      </c>
      <c r="C63" s="357">
        <f>+C8+C15+C22+C29+C36+C47+C53+C58</f>
        <v>313123000</v>
      </c>
      <c r="D63" s="357">
        <f>+D8+D15+D22+D29+D36+D47+D53+D58</f>
        <v>362658712</v>
      </c>
      <c r="E63" s="370">
        <f>+E8+E15+E22+E29+E36+E47+E53+E58</f>
        <v>335399591</v>
      </c>
    </row>
    <row r="64" spans="1:5" s="361" customFormat="1" ht="12" customHeight="1" thickBot="1">
      <c r="A64" s="373" t="s">
        <v>361</v>
      </c>
      <c r="B64" s="341" t="s">
        <v>362</v>
      </c>
      <c r="C64" s="351">
        <f>+C65+C66+C67</f>
        <v>0</v>
      </c>
      <c r="D64" s="351">
        <f>+D65+D66+D67</f>
        <v>0</v>
      </c>
      <c r="E64" s="334">
        <f>+E65+E66+E67</f>
        <v>0</v>
      </c>
    </row>
    <row r="65" spans="1:5" s="361" customFormat="1" ht="12" customHeight="1">
      <c r="A65" s="314" t="s">
        <v>363</v>
      </c>
      <c r="B65" s="362" t="s">
        <v>364</v>
      </c>
      <c r="C65" s="355"/>
      <c r="D65" s="355"/>
      <c r="E65" s="338"/>
    </row>
    <row r="66" spans="1:5" s="361" customFormat="1" ht="12" customHeight="1">
      <c r="A66" s="313" t="s">
        <v>365</v>
      </c>
      <c r="B66" s="363" t="s">
        <v>366</v>
      </c>
      <c r="C66" s="355"/>
      <c r="D66" s="355"/>
      <c r="E66" s="338"/>
    </row>
    <row r="67" spans="1:5" s="361" customFormat="1" ht="12" customHeight="1" thickBot="1">
      <c r="A67" s="315" t="s">
        <v>367</v>
      </c>
      <c r="B67" s="299" t="s">
        <v>412</v>
      </c>
      <c r="C67" s="355"/>
      <c r="D67" s="355"/>
      <c r="E67" s="338"/>
    </row>
    <row r="68" spans="1:5" s="361" customFormat="1" ht="12" customHeight="1" thickBot="1">
      <c r="A68" s="373" t="s">
        <v>369</v>
      </c>
      <c r="B68" s="341" t="s">
        <v>370</v>
      </c>
      <c r="C68" s="351">
        <f>+C69+C70+C71+C72</f>
        <v>0</v>
      </c>
      <c r="D68" s="351">
        <f>+D69+D70+D71+D72</f>
        <v>0</v>
      </c>
      <c r="E68" s="334">
        <f>+E69+E70+E71+E72</f>
        <v>0</v>
      </c>
    </row>
    <row r="69" spans="1:5" s="361" customFormat="1" ht="13.5" customHeight="1">
      <c r="A69" s="314" t="s">
        <v>106</v>
      </c>
      <c r="B69" s="362" t="s">
        <v>371</v>
      </c>
      <c r="C69" s="355"/>
      <c r="D69" s="355"/>
      <c r="E69" s="338"/>
    </row>
    <row r="70" spans="1:5" s="361" customFormat="1" ht="12" customHeight="1">
      <c r="A70" s="313" t="s">
        <v>107</v>
      </c>
      <c r="B70" s="363" t="s">
        <v>372</v>
      </c>
      <c r="C70" s="355"/>
      <c r="D70" s="355"/>
      <c r="E70" s="338"/>
    </row>
    <row r="71" spans="1:5" s="361" customFormat="1" ht="12" customHeight="1">
      <c r="A71" s="313" t="s">
        <v>373</v>
      </c>
      <c r="B71" s="363" t="s">
        <v>374</v>
      </c>
      <c r="C71" s="355"/>
      <c r="D71" s="355"/>
      <c r="E71" s="338"/>
    </row>
    <row r="72" spans="1:5" s="361" customFormat="1" ht="12" customHeight="1" thickBot="1">
      <c r="A72" s="315" t="s">
        <v>375</v>
      </c>
      <c r="B72" s="364" t="s">
        <v>376</v>
      </c>
      <c r="C72" s="355"/>
      <c r="D72" s="355"/>
      <c r="E72" s="338"/>
    </row>
    <row r="73" spans="1:5" s="361" customFormat="1" ht="12" customHeight="1" thickBot="1">
      <c r="A73" s="373" t="s">
        <v>377</v>
      </c>
      <c r="B73" s="341" t="s">
        <v>378</v>
      </c>
      <c r="C73" s="351">
        <f>+C74+C75</f>
        <v>33836000</v>
      </c>
      <c r="D73" s="351">
        <f>+D74+D75</f>
        <v>39693000</v>
      </c>
      <c r="E73" s="334">
        <f>+E74+E75</f>
        <v>39693000</v>
      </c>
    </row>
    <row r="74" spans="1:5" s="361" customFormat="1" ht="12" customHeight="1">
      <c r="A74" s="314" t="s">
        <v>379</v>
      </c>
      <c r="B74" s="362" t="s">
        <v>380</v>
      </c>
      <c r="C74" s="355">
        <v>33836000</v>
      </c>
      <c r="D74" s="355">
        <v>39693000</v>
      </c>
      <c r="E74" s="338">
        <v>39693000</v>
      </c>
    </row>
    <row r="75" spans="1:5" s="361" customFormat="1" ht="12" customHeight="1" thickBot="1">
      <c r="A75" s="315" t="s">
        <v>381</v>
      </c>
      <c r="B75" s="364" t="s">
        <v>382</v>
      </c>
      <c r="C75" s="355"/>
      <c r="D75" s="355"/>
      <c r="E75" s="338"/>
    </row>
    <row r="76" spans="1:5" s="361" customFormat="1" ht="12" customHeight="1" thickBot="1">
      <c r="A76" s="373" t="s">
        <v>383</v>
      </c>
      <c r="B76" s="341" t="s">
        <v>384</v>
      </c>
      <c r="C76" s="351">
        <f>+C77+C78+C79</f>
        <v>0</v>
      </c>
      <c r="D76" s="351">
        <f>+D77+D78+D79</f>
        <v>5736590</v>
      </c>
      <c r="E76" s="334">
        <f>+E77+E78+E79</f>
        <v>5736590</v>
      </c>
    </row>
    <row r="77" spans="1:5" s="361" customFormat="1" ht="12" customHeight="1">
      <c r="A77" s="314" t="s">
        <v>385</v>
      </c>
      <c r="B77" s="362" t="s">
        <v>386</v>
      </c>
      <c r="C77" s="355"/>
      <c r="D77" s="355">
        <v>5736590</v>
      </c>
      <c r="E77" s="338">
        <v>5736590</v>
      </c>
    </row>
    <row r="78" spans="1:5" s="361" customFormat="1" ht="12" customHeight="1">
      <c r="A78" s="313" t="s">
        <v>387</v>
      </c>
      <c r="B78" s="363" t="s">
        <v>388</v>
      </c>
      <c r="C78" s="355"/>
      <c r="D78" s="355"/>
      <c r="E78" s="338"/>
    </row>
    <row r="79" spans="1:5" s="361" customFormat="1" ht="12" customHeight="1" thickBot="1">
      <c r="A79" s="315" t="s">
        <v>389</v>
      </c>
      <c r="B79" s="343" t="s">
        <v>390</v>
      </c>
      <c r="C79" s="355"/>
      <c r="D79" s="355"/>
      <c r="E79" s="338"/>
    </row>
    <row r="80" spans="1:5" s="361" customFormat="1" ht="12" customHeight="1" thickBot="1">
      <c r="A80" s="373" t="s">
        <v>391</v>
      </c>
      <c r="B80" s="341" t="s">
        <v>392</v>
      </c>
      <c r="C80" s="351">
        <f>+C81+C82+C83+C84</f>
        <v>0</v>
      </c>
      <c r="D80" s="351">
        <f>+D81+D82+D83+D84</f>
        <v>0</v>
      </c>
      <c r="E80" s="334">
        <f>+E81+E82+E83+E84</f>
        <v>0</v>
      </c>
    </row>
    <row r="81" spans="1:5" s="361" customFormat="1" ht="12" customHeight="1">
      <c r="A81" s="365" t="s">
        <v>393</v>
      </c>
      <c r="B81" s="362" t="s">
        <v>394</v>
      </c>
      <c r="C81" s="355"/>
      <c r="D81" s="355"/>
      <c r="E81" s="338"/>
    </row>
    <row r="82" spans="1:5" s="361" customFormat="1" ht="12" customHeight="1">
      <c r="A82" s="366" t="s">
        <v>395</v>
      </c>
      <c r="B82" s="363" t="s">
        <v>396</v>
      </c>
      <c r="C82" s="355"/>
      <c r="D82" s="355"/>
      <c r="E82" s="338"/>
    </row>
    <row r="83" spans="1:5" s="361" customFormat="1" ht="12" customHeight="1">
      <c r="A83" s="366" t="s">
        <v>397</v>
      </c>
      <c r="B83" s="363" t="s">
        <v>398</v>
      </c>
      <c r="C83" s="355"/>
      <c r="D83" s="355"/>
      <c r="E83" s="338"/>
    </row>
    <row r="84" spans="1:5" s="361" customFormat="1" ht="12" customHeight="1" thickBot="1">
      <c r="A84" s="374" t="s">
        <v>399</v>
      </c>
      <c r="B84" s="343" t="s">
        <v>400</v>
      </c>
      <c r="C84" s="355"/>
      <c r="D84" s="355"/>
      <c r="E84" s="338"/>
    </row>
    <row r="85" spans="1:5" s="361" customFormat="1" ht="12" customHeight="1" thickBot="1">
      <c r="A85" s="373" t="s">
        <v>401</v>
      </c>
      <c r="B85" s="341" t="s">
        <v>402</v>
      </c>
      <c r="C85" s="376"/>
      <c r="D85" s="376"/>
      <c r="E85" s="377"/>
    </row>
    <row r="86" spans="1:5" s="361" customFormat="1" ht="12" customHeight="1" thickBot="1">
      <c r="A86" s="373" t="s">
        <v>403</v>
      </c>
      <c r="B86" s="297" t="s">
        <v>404</v>
      </c>
      <c r="C86" s="357">
        <f>+C64+C68+C73+C76+C80+C85</f>
        <v>33836000</v>
      </c>
      <c r="D86" s="357">
        <f>+D64+D68+D73+D76+D80+D85</f>
        <v>45429590</v>
      </c>
      <c r="E86" s="370">
        <f>+E64+E68+E73+E76+E80+E85</f>
        <v>45429590</v>
      </c>
    </row>
    <row r="87" spans="1:5" s="361" customFormat="1" ht="12" customHeight="1" thickBot="1">
      <c r="A87" s="375" t="s">
        <v>405</v>
      </c>
      <c r="B87" s="300" t="s">
        <v>406</v>
      </c>
      <c r="C87" s="357">
        <f>+C63+C86</f>
        <v>346959000</v>
      </c>
      <c r="D87" s="357">
        <f>+D63+D86</f>
        <v>408088302</v>
      </c>
      <c r="E87" s="370">
        <f>+E63+E86</f>
        <v>380829181</v>
      </c>
    </row>
    <row r="88" spans="1:5" s="361" customFormat="1" ht="12" customHeight="1">
      <c r="A88" s="295"/>
      <c r="B88" s="295"/>
      <c r="C88" s="296"/>
      <c r="D88" s="296"/>
      <c r="E88" s="296"/>
    </row>
    <row r="89" spans="1:5" ht="16.5" customHeight="1">
      <c r="A89" s="728" t="s">
        <v>36</v>
      </c>
      <c r="B89" s="728"/>
      <c r="C89" s="728"/>
      <c r="D89" s="728"/>
      <c r="E89" s="728"/>
    </row>
    <row r="90" spans="1:5" s="367" customFormat="1" ht="16.5" customHeight="1" thickBot="1">
      <c r="A90" s="46" t="s">
        <v>110</v>
      </c>
      <c r="B90" s="46"/>
      <c r="C90" s="328"/>
      <c r="D90" s="328"/>
      <c r="E90" s="328" t="str">
        <f>E4</f>
        <v>Forintban!</v>
      </c>
    </row>
    <row r="91" spans="1:5" s="367" customFormat="1" ht="16.5" customHeight="1">
      <c r="A91" s="729" t="s">
        <v>57</v>
      </c>
      <c r="B91" s="720" t="s">
        <v>173</v>
      </c>
      <c r="C91" s="722" t="str">
        <f>+C5</f>
        <v>2016. évi</v>
      </c>
      <c r="D91" s="722"/>
      <c r="E91" s="723"/>
    </row>
    <row r="92" spans="1:5" ht="37.5" customHeight="1" thickBot="1">
      <c r="A92" s="730"/>
      <c r="B92" s="721"/>
      <c r="C92" s="47" t="s">
        <v>174</v>
      </c>
      <c r="D92" s="47" t="s">
        <v>179</v>
      </c>
      <c r="E92" s="48" t="s">
        <v>180</v>
      </c>
    </row>
    <row r="93" spans="1:5" s="360" customFormat="1" ht="12" customHeight="1" thickBot="1">
      <c r="A93" s="324" t="s">
        <v>407</v>
      </c>
      <c r="B93" s="325" t="s">
        <v>408</v>
      </c>
      <c r="C93" s="325" t="s">
        <v>409</v>
      </c>
      <c r="D93" s="325" t="s">
        <v>410</v>
      </c>
      <c r="E93" s="326" t="s">
        <v>411</v>
      </c>
    </row>
    <row r="94" spans="1:5" ht="12" customHeight="1" thickBot="1">
      <c r="A94" s="321" t="s">
        <v>7</v>
      </c>
      <c r="B94" s="323" t="s">
        <v>413</v>
      </c>
      <c r="C94" s="350">
        <f>SUM(C95:C99)</f>
        <v>329738000</v>
      </c>
      <c r="D94" s="350">
        <f>SUM(D95:D99)</f>
        <v>393893352</v>
      </c>
      <c r="E94" s="305">
        <f>SUM(E95:E99)</f>
        <v>334696973</v>
      </c>
    </row>
    <row r="95" spans="1:5" ht="12" customHeight="1">
      <c r="A95" s="316" t="s">
        <v>69</v>
      </c>
      <c r="B95" s="309" t="s">
        <v>37</v>
      </c>
      <c r="C95" s="77">
        <v>183372000</v>
      </c>
      <c r="D95" s="77">
        <v>236003159</v>
      </c>
      <c r="E95" s="304">
        <v>193616371</v>
      </c>
    </row>
    <row r="96" spans="1:5" ht="12" customHeight="1">
      <c r="A96" s="313" t="s">
        <v>70</v>
      </c>
      <c r="B96" s="307" t="s">
        <v>131</v>
      </c>
      <c r="C96" s="352">
        <v>36127000</v>
      </c>
      <c r="D96" s="352">
        <v>43769168</v>
      </c>
      <c r="E96" s="335">
        <v>36742447</v>
      </c>
    </row>
    <row r="97" spans="1:5" ht="12" customHeight="1">
      <c r="A97" s="313" t="s">
        <v>71</v>
      </c>
      <c r="B97" s="307" t="s">
        <v>98</v>
      </c>
      <c r="C97" s="354">
        <v>67494000</v>
      </c>
      <c r="D97" s="354">
        <v>64989034</v>
      </c>
      <c r="E97" s="337">
        <v>58338436</v>
      </c>
    </row>
    <row r="98" spans="1:5" ht="12" customHeight="1">
      <c r="A98" s="313" t="s">
        <v>72</v>
      </c>
      <c r="B98" s="310" t="s">
        <v>132</v>
      </c>
      <c r="C98" s="354">
        <v>7675000</v>
      </c>
      <c r="D98" s="354">
        <v>13212150</v>
      </c>
      <c r="E98" s="337">
        <v>11447627</v>
      </c>
    </row>
    <row r="99" spans="1:5" ht="12" customHeight="1">
      <c r="A99" s="313" t="s">
        <v>81</v>
      </c>
      <c r="B99" s="318" t="s">
        <v>133</v>
      </c>
      <c r="C99" s="354">
        <v>35070000</v>
      </c>
      <c r="D99" s="354">
        <v>35919841</v>
      </c>
      <c r="E99" s="337">
        <v>34552092</v>
      </c>
    </row>
    <row r="100" spans="1:5" ht="12" customHeight="1">
      <c r="A100" s="313" t="s">
        <v>73</v>
      </c>
      <c r="B100" s="307" t="s">
        <v>414</v>
      </c>
      <c r="C100" s="354"/>
      <c r="D100" s="354">
        <v>29841</v>
      </c>
      <c r="E100" s="337">
        <v>29841</v>
      </c>
    </row>
    <row r="101" spans="1:5" ht="12" customHeight="1">
      <c r="A101" s="313" t="s">
        <v>74</v>
      </c>
      <c r="B101" s="330" t="s">
        <v>415</v>
      </c>
      <c r="C101" s="354"/>
      <c r="D101" s="354"/>
      <c r="E101" s="337"/>
    </row>
    <row r="102" spans="1:5" ht="12" customHeight="1">
      <c r="A102" s="313" t="s">
        <v>82</v>
      </c>
      <c r="B102" s="331" t="s">
        <v>416</v>
      </c>
      <c r="C102" s="354"/>
      <c r="D102" s="354"/>
      <c r="E102" s="337"/>
    </row>
    <row r="103" spans="1:5" ht="12" customHeight="1">
      <c r="A103" s="313" t="s">
        <v>83</v>
      </c>
      <c r="B103" s="331" t="s">
        <v>417</v>
      </c>
      <c r="C103" s="354"/>
      <c r="D103" s="354"/>
      <c r="E103" s="337"/>
    </row>
    <row r="104" spans="1:5" ht="12" customHeight="1">
      <c r="A104" s="313" t="s">
        <v>84</v>
      </c>
      <c r="B104" s="330" t="s">
        <v>418</v>
      </c>
      <c r="C104" s="354">
        <v>34270000</v>
      </c>
      <c r="D104" s="354">
        <v>34270000</v>
      </c>
      <c r="E104" s="337">
        <v>32902251</v>
      </c>
    </row>
    <row r="105" spans="1:5" ht="12" customHeight="1">
      <c r="A105" s="313" t="s">
        <v>85</v>
      </c>
      <c r="B105" s="330" t="s">
        <v>419</v>
      </c>
      <c r="C105" s="354"/>
      <c r="D105" s="354"/>
      <c r="E105" s="337"/>
    </row>
    <row r="106" spans="1:5" ht="12" customHeight="1">
      <c r="A106" s="313" t="s">
        <v>87</v>
      </c>
      <c r="B106" s="331" t="s">
        <v>420</v>
      </c>
      <c r="C106" s="354"/>
      <c r="D106" s="354"/>
      <c r="E106" s="337"/>
    </row>
    <row r="107" spans="1:5" ht="12" customHeight="1">
      <c r="A107" s="312" t="s">
        <v>134</v>
      </c>
      <c r="B107" s="332" t="s">
        <v>421</v>
      </c>
      <c r="C107" s="354"/>
      <c r="D107" s="354"/>
      <c r="E107" s="337"/>
    </row>
    <row r="108" spans="1:5" ht="12" customHeight="1">
      <c r="A108" s="313" t="s">
        <v>422</v>
      </c>
      <c r="B108" s="332" t="s">
        <v>423</v>
      </c>
      <c r="C108" s="354"/>
      <c r="D108" s="354"/>
      <c r="E108" s="337"/>
    </row>
    <row r="109" spans="1:5" ht="12" customHeight="1" thickBot="1">
      <c r="A109" s="317" t="s">
        <v>424</v>
      </c>
      <c r="B109" s="333" t="s">
        <v>425</v>
      </c>
      <c r="C109" s="78">
        <v>800000</v>
      </c>
      <c r="D109" s="78">
        <v>1620000</v>
      </c>
      <c r="E109" s="298">
        <v>1620000</v>
      </c>
    </row>
    <row r="110" spans="1:5" ht="12" customHeight="1" thickBot="1">
      <c r="A110" s="319" t="s">
        <v>8</v>
      </c>
      <c r="B110" s="322" t="s">
        <v>426</v>
      </c>
      <c r="C110" s="351">
        <f>+C111+C113+C115</f>
        <v>9942000</v>
      </c>
      <c r="D110" s="351">
        <f>+D111+D113+D115</f>
        <v>6916200</v>
      </c>
      <c r="E110" s="334">
        <f>+E111+E113+E115</f>
        <v>5916909</v>
      </c>
    </row>
    <row r="111" spans="1:5" ht="12" customHeight="1">
      <c r="A111" s="314" t="s">
        <v>75</v>
      </c>
      <c r="B111" s="307" t="s">
        <v>154</v>
      </c>
      <c r="C111" s="353">
        <v>9942000</v>
      </c>
      <c r="D111" s="353">
        <v>4935000</v>
      </c>
      <c r="E111" s="336">
        <v>3935709</v>
      </c>
    </row>
    <row r="112" spans="1:5" ht="12" customHeight="1">
      <c r="A112" s="314" t="s">
        <v>76</v>
      </c>
      <c r="B112" s="311" t="s">
        <v>427</v>
      </c>
      <c r="C112" s="353"/>
      <c r="D112" s="353"/>
      <c r="E112" s="336"/>
    </row>
    <row r="113" spans="1:5" ht="15.75">
      <c r="A113" s="314" t="s">
        <v>77</v>
      </c>
      <c r="B113" s="311" t="s">
        <v>135</v>
      </c>
      <c r="C113" s="352"/>
      <c r="D113" s="352"/>
      <c r="E113" s="335"/>
    </row>
    <row r="114" spans="1:5" ht="12" customHeight="1">
      <c r="A114" s="314" t="s">
        <v>78</v>
      </c>
      <c r="B114" s="311" t="s">
        <v>428</v>
      </c>
      <c r="C114" s="352"/>
      <c r="D114" s="352"/>
      <c r="E114" s="335"/>
    </row>
    <row r="115" spans="1:5" ht="12" customHeight="1">
      <c r="A115" s="314" t="s">
        <v>79</v>
      </c>
      <c r="B115" s="343" t="s">
        <v>156</v>
      </c>
      <c r="C115" s="352"/>
      <c r="D115" s="352">
        <v>1981200</v>
      </c>
      <c r="E115" s="335">
        <v>1981200</v>
      </c>
    </row>
    <row r="116" spans="1:5" ht="21.75" customHeight="1">
      <c r="A116" s="314" t="s">
        <v>86</v>
      </c>
      <c r="B116" s="342" t="s">
        <v>429</v>
      </c>
      <c r="C116" s="352"/>
      <c r="D116" s="352"/>
      <c r="E116" s="335"/>
    </row>
    <row r="117" spans="1:5" ht="24" customHeight="1">
      <c r="A117" s="314" t="s">
        <v>88</v>
      </c>
      <c r="B117" s="358" t="s">
        <v>430</v>
      </c>
      <c r="C117" s="352"/>
      <c r="D117" s="352"/>
      <c r="E117" s="335"/>
    </row>
    <row r="118" spans="1:5" ht="12" customHeight="1">
      <c r="A118" s="314" t="s">
        <v>136</v>
      </c>
      <c r="B118" s="331" t="s">
        <v>417</v>
      </c>
      <c r="C118" s="352"/>
      <c r="D118" s="352"/>
      <c r="E118" s="335"/>
    </row>
    <row r="119" spans="1:5" ht="12" customHeight="1">
      <c r="A119" s="314" t="s">
        <v>137</v>
      </c>
      <c r="B119" s="331" t="s">
        <v>431</v>
      </c>
      <c r="C119" s="352"/>
      <c r="D119" s="352">
        <v>1981200</v>
      </c>
      <c r="E119" s="335">
        <v>1981200</v>
      </c>
    </row>
    <row r="120" spans="1:5" ht="12" customHeight="1">
      <c r="A120" s="314" t="s">
        <v>138</v>
      </c>
      <c r="B120" s="331" t="s">
        <v>432</v>
      </c>
      <c r="C120" s="352"/>
      <c r="D120" s="352"/>
      <c r="E120" s="335"/>
    </row>
    <row r="121" spans="1:5" s="378" customFormat="1" ht="12" customHeight="1">
      <c r="A121" s="314" t="s">
        <v>433</v>
      </c>
      <c r="B121" s="331" t="s">
        <v>420</v>
      </c>
      <c r="C121" s="352"/>
      <c r="D121" s="352"/>
      <c r="E121" s="335"/>
    </row>
    <row r="122" spans="1:5" ht="12" customHeight="1">
      <c r="A122" s="314" t="s">
        <v>434</v>
      </c>
      <c r="B122" s="331" t="s">
        <v>435</v>
      </c>
      <c r="C122" s="352"/>
      <c r="D122" s="352"/>
      <c r="E122" s="335"/>
    </row>
    <row r="123" spans="1:5" ht="12" customHeight="1" thickBot="1">
      <c r="A123" s="312" t="s">
        <v>436</v>
      </c>
      <c r="B123" s="331" t="s">
        <v>437</v>
      </c>
      <c r="C123" s="354"/>
      <c r="D123" s="354"/>
      <c r="E123" s="337"/>
    </row>
    <row r="124" spans="1:5" ht="12" customHeight="1" thickBot="1">
      <c r="A124" s="319" t="s">
        <v>9</v>
      </c>
      <c r="B124" s="327" t="s">
        <v>438</v>
      </c>
      <c r="C124" s="351">
        <f>+C125+C126</f>
        <v>2000000</v>
      </c>
      <c r="D124" s="351">
        <f>+D125+D126</f>
        <v>2000000</v>
      </c>
      <c r="E124" s="334">
        <f>+E125+E126</f>
        <v>0</v>
      </c>
    </row>
    <row r="125" spans="1:5" ht="12" customHeight="1">
      <c r="A125" s="314" t="s">
        <v>58</v>
      </c>
      <c r="B125" s="308" t="s">
        <v>45</v>
      </c>
      <c r="C125" s="353">
        <v>1000000</v>
      </c>
      <c r="D125" s="353">
        <v>1000000</v>
      </c>
      <c r="E125" s="336"/>
    </row>
    <row r="126" spans="1:5" ht="12" customHeight="1" thickBot="1">
      <c r="A126" s="315" t="s">
        <v>59</v>
      </c>
      <c r="B126" s="311" t="s">
        <v>46</v>
      </c>
      <c r="C126" s="353">
        <v>1000000</v>
      </c>
      <c r="D126" s="353">
        <v>1000000</v>
      </c>
      <c r="E126" s="337"/>
    </row>
    <row r="127" spans="1:5" ht="12" customHeight="1" thickBot="1">
      <c r="A127" s="319" t="s">
        <v>10</v>
      </c>
      <c r="B127" s="327" t="s">
        <v>439</v>
      </c>
      <c r="C127" s="351">
        <f>+C94+C110+C124</f>
        <v>341680000</v>
      </c>
      <c r="D127" s="351">
        <f>+D94+D110+D124</f>
        <v>402809552</v>
      </c>
      <c r="E127" s="334">
        <f>+E94+E110+E124</f>
        <v>340613882</v>
      </c>
    </row>
    <row r="128" spans="1:5" ht="12" customHeight="1" thickBot="1">
      <c r="A128" s="319" t="s">
        <v>11</v>
      </c>
      <c r="B128" s="327" t="s">
        <v>440</v>
      </c>
      <c r="C128" s="351">
        <f>+C129+C130+C131</f>
        <v>0</v>
      </c>
      <c r="D128" s="351">
        <f>+D129+D130+D131</f>
        <v>0</v>
      </c>
      <c r="E128" s="334">
        <f>+E129+E130+E131</f>
        <v>0</v>
      </c>
    </row>
    <row r="129" spans="1:5" ht="12" customHeight="1">
      <c r="A129" s="314" t="s">
        <v>62</v>
      </c>
      <c r="B129" s="308" t="s">
        <v>441</v>
      </c>
      <c r="C129" s="352"/>
      <c r="D129" s="352"/>
      <c r="E129" s="335"/>
    </row>
    <row r="130" spans="1:5" ht="12" customHeight="1">
      <c r="A130" s="314" t="s">
        <v>63</v>
      </c>
      <c r="B130" s="308" t="s">
        <v>442</v>
      </c>
      <c r="C130" s="352"/>
      <c r="D130" s="352"/>
      <c r="E130" s="335"/>
    </row>
    <row r="131" spans="1:5" ht="12" customHeight="1" thickBot="1">
      <c r="A131" s="312" t="s">
        <v>64</v>
      </c>
      <c r="B131" s="306" t="s">
        <v>443</v>
      </c>
      <c r="C131" s="352"/>
      <c r="D131" s="352"/>
      <c r="E131" s="335"/>
    </row>
    <row r="132" spans="1:5" ht="12" customHeight="1" thickBot="1">
      <c r="A132" s="319" t="s">
        <v>12</v>
      </c>
      <c r="B132" s="327" t="s">
        <v>444</v>
      </c>
      <c r="C132" s="351">
        <f>+C133+C134+C136+C135</f>
        <v>0</v>
      </c>
      <c r="D132" s="351">
        <f>+D133+D134+D136+D135</f>
        <v>0</v>
      </c>
      <c r="E132" s="334">
        <f>+E133+E134+E136+E135</f>
        <v>0</v>
      </c>
    </row>
    <row r="133" spans="1:5" ht="12" customHeight="1">
      <c r="A133" s="314" t="s">
        <v>65</v>
      </c>
      <c r="B133" s="308" t="s">
        <v>445</v>
      </c>
      <c r="C133" s="352"/>
      <c r="D133" s="352"/>
      <c r="E133" s="335"/>
    </row>
    <row r="134" spans="1:5" ht="12" customHeight="1">
      <c r="A134" s="314" t="s">
        <v>66</v>
      </c>
      <c r="B134" s="308" t="s">
        <v>446</v>
      </c>
      <c r="C134" s="352"/>
      <c r="D134" s="352"/>
      <c r="E134" s="335"/>
    </row>
    <row r="135" spans="1:5" ht="12" customHeight="1">
      <c r="A135" s="314" t="s">
        <v>341</v>
      </c>
      <c r="B135" s="308" t="s">
        <v>447</v>
      </c>
      <c r="C135" s="352"/>
      <c r="D135" s="352"/>
      <c r="E135" s="335"/>
    </row>
    <row r="136" spans="1:5" ht="12" customHeight="1" thickBot="1">
      <c r="A136" s="312" t="s">
        <v>343</v>
      </c>
      <c r="B136" s="306" t="s">
        <v>448</v>
      </c>
      <c r="C136" s="352"/>
      <c r="D136" s="352"/>
      <c r="E136" s="335"/>
    </row>
    <row r="137" spans="1:5" ht="12" customHeight="1" thickBot="1">
      <c r="A137" s="319" t="s">
        <v>13</v>
      </c>
      <c r="B137" s="327" t="s">
        <v>449</v>
      </c>
      <c r="C137" s="357">
        <f>+C138+C139+C140+C141</f>
        <v>5279000</v>
      </c>
      <c r="D137" s="357">
        <f>+D138+D139+D140+D141</f>
        <v>5278750</v>
      </c>
      <c r="E137" s="370">
        <f>+E138+E139+E140+E141</f>
        <v>5278750</v>
      </c>
    </row>
    <row r="138" spans="1:5" ht="12" customHeight="1">
      <c r="A138" s="314" t="s">
        <v>67</v>
      </c>
      <c r="B138" s="308" t="s">
        <v>450</v>
      </c>
      <c r="C138" s="352"/>
      <c r="D138" s="352"/>
      <c r="E138" s="335"/>
    </row>
    <row r="139" spans="1:5" ht="12" customHeight="1">
      <c r="A139" s="314" t="s">
        <v>68</v>
      </c>
      <c r="B139" s="308" t="s">
        <v>451</v>
      </c>
      <c r="C139" s="352">
        <v>5279000</v>
      </c>
      <c r="D139" s="352">
        <v>5278750</v>
      </c>
      <c r="E139" s="335">
        <v>5278750</v>
      </c>
    </row>
    <row r="140" spans="1:5" ht="12" customHeight="1">
      <c r="A140" s="314" t="s">
        <v>350</v>
      </c>
      <c r="B140" s="308" t="s">
        <v>452</v>
      </c>
      <c r="C140" s="352"/>
      <c r="D140" s="352"/>
      <c r="E140" s="335"/>
    </row>
    <row r="141" spans="1:5" ht="12" customHeight="1" thickBot="1">
      <c r="A141" s="312" t="s">
        <v>352</v>
      </c>
      <c r="B141" s="306" t="s">
        <v>453</v>
      </c>
      <c r="C141" s="352"/>
      <c r="D141" s="352"/>
      <c r="E141" s="335"/>
    </row>
    <row r="142" spans="1:9" ht="15" customHeight="1" thickBot="1">
      <c r="A142" s="319" t="s">
        <v>14</v>
      </c>
      <c r="B142" s="327" t="s">
        <v>454</v>
      </c>
      <c r="C142" s="79">
        <f>+C143+C144+C145+C146</f>
        <v>0</v>
      </c>
      <c r="D142" s="79">
        <f>+D143+D144+D145+D146</f>
        <v>0</v>
      </c>
      <c r="E142" s="303">
        <f>+E143+E144+E145+E146</f>
        <v>0</v>
      </c>
      <c r="F142" s="368"/>
      <c r="G142" s="369"/>
      <c r="H142" s="369"/>
      <c r="I142" s="369"/>
    </row>
    <row r="143" spans="1:5" s="361" customFormat="1" ht="12.75" customHeight="1">
      <c r="A143" s="314" t="s">
        <v>129</v>
      </c>
      <c r="B143" s="308" t="s">
        <v>455</v>
      </c>
      <c r="C143" s="352"/>
      <c r="D143" s="352"/>
      <c r="E143" s="335"/>
    </row>
    <row r="144" spans="1:5" ht="12.75" customHeight="1">
      <c r="A144" s="314" t="s">
        <v>130</v>
      </c>
      <c r="B144" s="308" t="s">
        <v>456</v>
      </c>
      <c r="C144" s="352"/>
      <c r="D144" s="352"/>
      <c r="E144" s="335"/>
    </row>
    <row r="145" spans="1:5" ht="12.75" customHeight="1">
      <c r="A145" s="314" t="s">
        <v>155</v>
      </c>
      <c r="B145" s="308" t="s">
        <v>457</v>
      </c>
      <c r="C145" s="352"/>
      <c r="D145" s="352"/>
      <c r="E145" s="335"/>
    </row>
    <row r="146" spans="1:5" ht="12.75" customHeight="1" thickBot="1">
      <c r="A146" s="314" t="s">
        <v>358</v>
      </c>
      <c r="B146" s="308" t="s">
        <v>458</v>
      </c>
      <c r="C146" s="352"/>
      <c r="D146" s="352"/>
      <c r="E146" s="335"/>
    </row>
    <row r="147" spans="1:5" ht="16.5" thickBot="1">
      <c r="A147" s="319" t="s">
        <v>15</v>
      </c>
      <c r="B147" s="327" t="s">
        <v>459</v>
      </c>
      <c r="C147" s="301">
        <f>+C128+C132+C137+C142</f>
        <v>5279000</v>
      </c>
      <c r="D147" s="301">
        <f>+D128+D132+D137+D142</f>
        <v>5278750</v>
      </c>
      <c r="E147" s="302">
        <f>+E128+E132+E137+E142</f>
        <v>5278750</v>
      </c>
    </row>
    <row r="148" spans="1:5" ht="16.5" thickBot="1">
      <c r="A148" s="344" t="s">
        <v>16</v>
      </c>
      <c r="B148" s="347" t="s">
        <v>460</v>
      </c>
      <c r="C148" s="301">
        <f>+C127+C147</f>
        <v>346959000</v>
      </c>
      <c r="D148" s="301">
        <f>+D127+D147</f>
        <v>408088302</v>
      </c>
      <c r="E148" s="302">
        <f>+E127+E147</f>
        <v>345892632</v>
      </c>
    </row>
    <row r="150" spans="1:5" ht="18.75" customHeight="1">
      <c r="A150" s="727" t="s">
        <v>461</v>
      </c>
      <c r="B150" s="727"/>
      <c r="C150" s="727"/>
      <c r="D150" s="727"/>
      <c r="E150" s="727"/>
    </row>
    <row r="151" spans="1:5" ht="13.5" customHeight="1" thickBot="1">
      <c r="A151" s="329" t="s">
        <v>111</v>
      </c>
      <c r="B151" s="329"/>
      <c r="C151" s="359"/>
      <c r="E151" s="346" t="str">
        <f>E90</f>
        <v>Forintban!</v>
      </c>
    </row>
    <row r="152" spans="1:5" ht="21.75" thickBot="1">
      <c r="A152" s="319">
        <v>1</v>
      </c>
      <c r="B152" s="322" t="s">
        <v>462</v>
      </c>
      <c r="C152" s="345">
        <f>+C63-C127</f>
        <v>-28557000</v>
      </c>
      <c r="D152" s="345">
        <f>+D63-D127</f>
        <v>-40150840</v>
      </c>
      <c r="E152" s="345">
        <f>+E63-E127</f>
        <v>-5214291</v>
      </c>
    </row>
    <row r="153" spans="1:5" ht="21.75" thickBot="1">
      <c r="A153" s="319" t="s">
        <v>8</v>
      </c>
      <c r="B153" s="322" t="s">
        <v>463</v>
      </c>
      <c r="C153" s="345">
        <f>+C86-C147</f>
        <v>28557000</v>
      </c>
      <c r="D153" s="345">
        <f>+D86-D147</f>
        <v>40150840</v>
      </c>
      <c r="E153" s="345">
        <f>+E86-E147</f>
        <v>40150840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11">
    <mergeCell ref="A5:A6"/>
    <mergeCell ref="B5:B6"/>
    <mergeCell ref="C5:E5"/>
    <mergeCell ref="A1:E1"/>
    <mergeCell ref="A2:E2"/>
    <mergeCell ref="A150:E150"/>
    <mergeCell ref="A3:E3"/>
    <mergeCell ref="A89:E89"/>
    <mergeCell ref="A91:A92"/>
    <mergeCell ref="B91:B92"/>
    <mergeCell ref="C91:E91"/>
  </mergeCells>
  <printOptions horizontalCentered="1"/>
  <pageMargins left="0.7874015748031497" right="0.7874015748031497" top="0.6692913385826772" bottom="0.6692913385826772" header="0" footer="0"/>
  <pageSetup fitToHeight="2" horizontalDpi="600" verticalDpi="600" orientation="portrait" paperSize="9" scale="69" r:id="rId1"/>
  <headerFooter alignWithMargins="0">
    <oddHeader xml:space="preserve">&amp;R&amp;"Times New Roman CE,Félkövér dőlt"&amp;11 </oddHeader>
  </headerFooter>
  <rowBreaks count="1" manualBreakCount="1">
    <brk id="8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22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800</v>
      </c>
    </row>
    <row r="2" spans="1:5" s="504" customFormat="1" ht="25.5" customHeight="1">
      <c r="A2" s="484" t="s">
        <v>145</v>
      </c>
      <c r="B2" s="776" t="s">
        <v>758</v>
      </c>
      <c r="C2" s="777"/>
      <c r="D2" s="778"/>
      <c r="E2" s="527" t="s">
        <v>48</v>
      </c>
    </row>
    <row r="3" spans="1:5" s="504" customFormat="1" ht="24.75" thickBot="1">
      <c r="A3" s="502" t="s">
        <v>144</v>
      </c>
      <c r="B3" s="771" t="s">
        <v>538</v>
      </c>
      <c r="C3" s="774"/>
      <c r="D3" s="775"/>
      <c r="E3" s="528" t="s">
        <v>41</v>
      </c>
    </row>
    <row r="4" spans="1:5" s="505" customFormat="1" ht="15.75" customHeight="1" thickBot="1">
      <c r="A4" s="459"/>
      <c r="B4" s="459"/>
      <c r="C4" s="460"/>
      <c r="D4" s="460"/>
      <c r="E4" s="460" t="str">
        <f>'7.4. sz. mell'!E4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7985000</v>
      </c>
      <c r="D8" s="545">
        <f>SUM(D9:D18)</f>
        <v>7985000</v>
      </c>
      <c r="E8" s="524">
        <f>SUM(E9:E18)</f>
        <v>7144921</v>
      </c>
    </row>
    <row r="9" spans="1:5" s="480" customFormat="1" ht="12" customHeight="1">
      <c r="A9" s="529" t="s">
        <v>69</v>
      </c>
      <c r="B9" s="309" t="s">
        <v>326</v>
      </c>
      <c r="C9" s="83"/>
      <c r="D9" s="546"/>
      <c r="E9" s="513"/>
    </row>
    <row r="10" spans="1:5" s="480" customFormat="1" ht="12" customHeight="1">
      <c r="A10" s="530" t="s">
        <v>70</v>
      </c>
      <c r="B10" s="307" t="s">
        <v>327</v>
      </c>
      <c r="C10" s="383">
        <v>6115000</v>
      </c>
      <c r="D10" s="547">
        <v>6115000</v>
      </c>
      <c r="E10" s="92">
        <v>5354824</v>
      </c>
    </row>
    <row r="11" spans="1:5" s="480" customFormat="1" ht="12" customHeight="1">
      <c r="A11" s="530" t="s">
        <v>71</v>
      </c>
      <c r="B11" s="307" t="s">
        <v>328</v>
      </c>
      <c r="C11" s="383"/>
      <c r="D11" s="547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547"/>
      <c r="E12" s="92"/>
    </row>
    <row r="13" spans="1:5" s="480" customFormat="1" ht="12" customHeight="1">
      <c r="A13" s="530" t="s">
        <v>105</v>
      </c>
      <c r="B13" s="307" t="s">
        <v>330</v>
      </c>
      <c r="C13" s="383">
        <v>170000</v>
      </c>
      <c r="D13" s="547">
        <v>170000</v>
      </c>
      <c r="E13" s="92">
        <v>271052</v>
      </c>
    </row>
    <row r="14" spans="1:5" s="480" customFormat="1" ht="12" customHeight="1">
      <c r="A14" s="530" t="s">
        <v>73</v>
      </c>
      <c r="B14" s="307" t="s">
        <v>547</v>
      </c>
      <c r="C14" s="383">
        <v>1700000</v>
      </c>
      <c r="D14" s="547">
        <v>1700000</v>
      </c>
      <c r="E14" s="92">
        <v>1518989</v>
      </c>
    </row>
    <row r="15" spans="1:5" s="507" customFormat="1" ht="12" customHeight="1">
      <c r="A15" s="530" t="s">
        <v>74</v>
      </c>
      <c r="B15" s="306" t="s">
        <v>548</v>
      </c>
      <c r="C15" s="383"/>
      <c r="D15" s="547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548"/>
      <c r="E16" s="512">
        <v>56</v>
      </c>
    </row>
    <row r="17" spans="1:5" s="480" customFormat="1" ht="12" customHeight="1">
      <c r="A17" s="530" t="s">
        <v>83</v>
      </c>
      <c r="B17" s="307" t="s">
        <v>335</v>
      </c>
      <c r="C17" s="383"/>
      <c r="D17" s="547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93"/>
      <c r="E18" s="508"/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545">
        <f>SUM(D20:D22)</f>
        <v>0</v>
      </c>
      <c r="E19" s="524">
        <f>SUM(E20:E22)</f>
        <v>0</v>
      </c>
    </row>
    <row r="20" spans="1:5" s="507" customFormat="1" ht="12" customHeight="1">
      <c r="A20" s="530" t="s">
        <v>75</v>
      </c>
      <c r="B20" s="308" t="s">
        <v>308</v>
      </c>
      <c r="C20" s="383"/>
      <c r="D20" s="547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547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547"/>
      <c r="E22" s="92"/>
    </row>
    <row r="23" spans="1:5" s="480" customFormat="1" ht="12" customHeight="1" thickBot="1">
      <c r="A23" s="530" t="s">
        <v>78</v>
      </c>
      <c r="B23" s="307" t="s">
        <v>671</v>
      </c>
      <c r="C23" s="383"/>
      <c r="D23" s="547"/>
      <c r="E23" s="92"/>
    </row>
    <row r="24" spans="1:5" s="480" customFormat="1" ht="12" customHeight="1" thickBot="1">
      <c r="A24" s="517" t="s">
        <v>9</v>
      </c>
      <c r="B24" s="327" t="s">
        <v>122</v>
      </c>
      <c r="C24" s="41"/>
      <c r="D24" s="549"/>
      <c r="E24" s="523"/>
    </row>
    <row r="25" spans="1:5" s="480" customFormat="1" ht="12" customHeight="1" thickBot="1">
      <c r="A25" s="517" t="s">
        <v>10</v>
      </c>
      <c r="B25" s="327" t="s">
        <v>552</v>
      </c>
      <c r="C25" s="386">
        <f>+C26+C27</f>
        <v>0</v>
      </c>
      <c r="D25" s="545">
        <f>+D26+D27</f>
        <v>0</v>
      </c>
      <c r="E25" s="524">
        <f>+E26+E27</f>
        <v>0</v>
      </c>
    </row>
    <row r="26" spans="1:5" s="480" customFormat="1" ht="12" customHeight="1">
      <c r="A26" s="531" t="s">
        <v>321</v>
      </c>
      <c r="B26" s="532" t="s">
        <v>550</v>
      </c>
      <c r="C26" s="80"/>
      <c r="D26" s="538"/>
      <c r="E26" s="511"/>
    </row>
    <row r="27" spans="1:5" s="480" customFormat="1" ht="12" customHeight="1">
      <c r="A27" s="531" t="s">
        <v>322</v>
      </c>
      <c r="B27" s="533" t="s">
        <v>553</v>
      </c>
      <c r="C27" s="387"/>
      <c r="D27" s="550"/>
      <c r="E27" s="510"/>
    </row>
    <row r="28" spans="1:5" s="480" customFormat="1" ht="12" customHeight="1" thickBot="1">
      <c r="A28" s="530" t="s">
        <v>323</v>
      </c>
      <c r="B28" s="534" t="s">
        <v>672</v>
      </c>
      <c r="C28" s="514"/>
      <c r="D28" s="551"/>
      <c r="E28" s="509"/>
    </row>
    <row r="29" spans="1:5" s="480" customFormat="1" ht="12" customHeight="1" thickBot="1">
      <c r="A29" s="517" t="s">
        <v>11</v>
      </c>
      <c r="B29" s="327" t="s">
        <v>554</v>
      </c>
      <c r="C29" s="386">
        <f>+C30+C31+C32</f>
        <v>0</v>
      </c>
      <c r="D29" s="545">
        <f>+D30+D31+D32</f>
        <v>0</v>
      </c>
      <c r="E29" s="524">
        <f>+E30+E31+E32</f>
        <v>0</v>
      </c>
    </row>
    <row r="30" spans="1:5" s="480" customFormat="1" ht="12" customHeight="1">
      <c r="A30" s="531" t="s">
        <v>62</v>
      </c>
      <c r="B30" s="532" t="s">
        <v>339</v>
      </c>
      <c r="C30" s="80"/>
      <c r="D30" s="538"/>
      <c r="E30" s="511"/>
    </row>
    <row r="31" spans="1:5" s="480" customFormat="1" ht="12" customHeight="1">
      <c r="A31" s="531" t="s">
        <v>63</v>
      </c>
      <c r="B31" s="533" t="s">
        <v>340</v>
      </c>
      <c r="C31" s="387"/>
      <c r="D31" s="550"/>
      <c r="E31" s="510"/>
    </row>
    <row r="32" spans="1:5" s="480" customFormat="1" ht="12" customHeight="1" thickBot="1">
      <c r="A32" s="530" t="s">
        <v>64</v>
      </c>
      <c r="B32" s="516" t="s">
        <v>342</v>
      </c>
      <c r="C32" s="514"/>
      <c r="D32" s="551"/>
      <c r="E32" s="509"/>
    </row>
    <row r="33" spans="1:5" s="480" customFormat="1" ht="12" customHeight="1" thickBot="1">
      <c r="A33" s="517" t="s">
        <v>12</v>
      </c>
      <c r="B33" s="327" t="s">
        <v>467</v>
      </c>
      <c r="C33" s="41"/>
      <c r="D33" s="549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549"/>
      <c r="E34" s="523"/>
    </row>
    <row r="35" spans="1:5" s="480" customFormat="1" ht="12" customHeight="1" thickBot="1">
      <c r="A35" s="454" t="s">
        <v>14</v>
      </c>
      <c r="B35" s="327" t="s">
        <v>556</v>
      </c>
      <c r="C35" s="386">
        <f>+C8+C19+C24+C25+C29+C33+C34</f>
        <v>7985000</v>
      </c>
      <c r="D35" s="545">
        <f>+D8+D19+D24+D25+D29+D33+D34</f>
        <v>7985000</v>
      </c>
      <c r="E35" s="524">
        <f>+E8+E19+E24+E25+E29+E33+E34</f>
        <v>7144921</v>
      </c>
    </row>
    <row r="36" spans="1:5" s="507" customFormat="1" ht="12" customHeight="1" thickBot="1">
      <c r="A36" s="519" t="s">
        <v>15</v>
      </c>
      <c r="B36" s="327" t="s">
        <v>557</v>
      </c>
      <c r="C36" s="386">
        <f>+C37+C38+C39</f>
        <v>68475000</v>
      </c>
      <c r="D36" s="545">
        <f>+D37+D38+D39</f>
        <v>64761267</v>
      </c>
      <c r="E36" s="524">
        <f>+E37+E38+E39</f>
        <v>58242367</v>
      </c>
    </row>
    <row r="37" spans="1:5" s="507" customFormat="1" ht="15" customHeight="1">
      <c r="A37" s="531" t="s">
        <v>558</v>
      </c>
      <c r="B37" s="532" t="s">
        <v>161</v>
      </c>
      <c r="C37" s="80">
        <v>449000</v>
      </c>
      <c r="D37" s="538">
        <v>483000</v>
      </c>
      <c r="E37" s="511">
        <v>483000</v>
      </c>
    </row>
    <row r="38" spans="1:5" s="507" customFormat="1" ht="15" customHeight="1">
      <c r="A38" s="531" t="s">
        <v>559</v>
      </c>
      <c r="B38" s="533" t="s">
        <v>3</v>
      </c>
      <c r="C38" s="387"/>
      <c r="D38" s="550"/>
      <c r="E38" s="510"/>
    </row>
    <row r="39" spans="1:5" ht="13.5" thickBot="1">
      <c r="A39" s="530" t="s">
        <v>560</v>
      </c>
      <c r="B39" s="516" t="s">
        <v>561</v>
      </c>
      <c r="C39" s="514">
        <v>68026000</v>
      </c>
      <c r="D39" s="551">
        <v>64278267</v>
      </c>
      <c r="E39" s="509">
        <v>57759367</v>
      </c>
    </row>
    <row r="40" spans="1:5" s="506" customFormat="1" ht="16.5" customHeight="1" thickBot="1">
      <c r="A40" s="519" t="s">
        <v>16</v>
      </c>
      <c r="B40" s="520" t="s">
        <v>562</v>
      </c>
      <c r="C40" s="86">
        <f>+C35+C36</f>
        <v>76460000</v>
      </c>
      <c r="D40" s="552">
        <f>+D35+D36</f>
        <v>72746267</v>
      </c>
      <c r="E40" s="525">
        <f>+E35+E36</f>
        <v>65387288</v>
      </c>
    </row>
    <row r="41" spans="1:5" s="291" customFormat="1" ht="12" customHeight="1">
      <c r="A41" s="462"/>
      <c r="B41" s="463"/>
      <c r="C41" s="478"/>
      <c r="D41" s="478"/>
      <c r="E41" s="478"/>
    </row>
    <row r="42" spans="1:5" ht="12" customHeight="1" thickBot="1">
      <c r="A42" s="464"/>
      <c r="B42" s="465"/>
      <c r="C42" s="479"/>
      <c r="D42" s="479"/>
      <c r="E42" s="479"/>
    </row>
    <row r="43" spans="1:5" ht="12" customHeight="1" thickBot="1">
      <c r="A43" s="765" t="s">
        <v>43</v>
      </c>
      <c r="B43" s="766"/>
      <c r="C43" s="766"/>
      <c r="D43" s="766"/>
      <c r="E43" s="767"/>
    </row>
    <row r="44" spans="1:5" ht="12" customHeight="1" thickBot="1">
      <c r="A44" s="517" t="s">
        <v>7</v>
      </c>
      <c r="B44" s="327" t="s">
        <v>563</v>
      </c>
      <c r="C44" s="386">
        <f>SUM(C45:C49)</f>
        <v>75953000</v>
      </c>
      <c r="D44" s="386">
        <f>SUM(D45:D49)</f>
        <v>72239267</v>
      </c>
      <c r="E44" s="524">
        <f>SUM(E45:E49)</f>
        <v>63960932</v>
      </c>
    </row>
    <row r="45" spans="1:5" ht="12" customHeight="1">
      <c r="A45" s="530" t="s">
        <v>69</v>
      </c>
      <c r="B45" s="308" t="s">
        <v>37</v>
      </c>
      <c r="C45" s="80">
        <v>35977000</v>
      </c>
      <c r="D45" s="80">
        <v>34887000</v>
      </c>
      <c r="E45" s="511">
        <v>30529505</v>
      </c>
    </row>
    <row r="46" spans="1:5" ht="12" customHeight="1">
      <c r="A46" s="530" t="s">
        <v>70</v>
      </c>
      <c r="B46" s="307" t="s">
        <v>131</v>
      </c>
      <c r="C46" s="380">
        <v>9751000</v>
      </c>
      <c r="D46" s="380">
        <v>9675000</v>
      </c>
      <c r="E46" s="535">
        <v>8403127</v>
      </c>
    </row>
    <row r="47" spans="1:5" ht="12" customHeight="1">
      <c r="A47" s="530" t="s">
        <v>71</v>
      </c>
      <c r="B47" s="307" t="s">
        <v>98</v>
      </c>
      <c r="C47" s="380">
        <v>30225000</v>
      </c>
      <c r="D47" s="380">
        <v>27677267</v>
      </c>
      <c r="E47" s="535">
        <v>25028300</v>
      </c>
    </row>
    <row r="48" spans="1:5" s="291" customFormat="1" ht="12" customHeight="1">
      <c r="A48" s="530" t="s">
        <v>72</v>
      </c>
      <c r="B48" s="307" t="s">
        <v>132</v>
      </c>
      <c r="C48" s="380"/>
      <c r="D48" s="380"/>
      <c r="E48" s="535"/>
    </row>
    <row r="49" spans="1:5" ht="12" customHeight="1" thickBot="1">
      <c r="A49" s="530" t="s">
        <v>105</v>
      </c>
      <c r="B49" s="307" t="s">
        <v>133</v>
      </c>
      <c r="C49" s="380"/>
      <c r="D49" s="380"/>
      <c r="E49" s="535"/>
    </row>
    <row r="50" spans="1:5" ht="12" customHeight="1" thickBot="1">
      <c r="A50" s="517" t="s">
        <v>8</v>
      </c>
      <c r="B50" s="327" t="s">
        <v>564</v>
      </c>
      <c r="C50" s="386">
        <f>SUM(C51:C53)</f>
        <v>507000</v>
      </c>
      <c r="D50" s="386">
        <f>SUM(D51:D53)</f>
        <v>507000</v>
      </c>
      <c r="E50" s="524">
        <f>SUM(E51:E53)</f>
        <v>208066</v>
      </c>
    </row>
    <row r="51" spans="1:5" ht="12" customHeight="1">
      <c r="A51" s="530" t="s">
        <v>75</v>
      </c>
      <c r="B51" s="308" t="s">
        <v>154</v>
      </c>
      <c r="C51" s="80">
        <v>507000</v>
      </c>
      <c r="D51" s="80">
        <v>507000</v>
      </c>
      <c r="E51" s="511">
        <v>208066</v>
      </c>
    </row>
    <row r="52" spans="1:5" ht="12" customHeight="1">
      <c r="A52" s="530" t="s">
        <v>76</v>
      </c>
      <c r="B52" s="307" t="s">
        <v>135</v>
      </c>
      <c r="C52" s="380"/>
      <c r="D52" s="380"/>
      <c r="E52" s="535"/>
    </row>
    <row r="53" spans="1:5" ht="15" customHeight="1">
      <c r="A53" s="530" t="s">
        <v>77</v>
      </c>
      <c r="B53" s="307" t="s">
        <v>44</v>
      </c>
      <c r="C53" s="380"/>
      <c r="D53" s="380"/>
      <c r="E53" s="535"/>
    </row>
    <row r="54" spans="1:5" ht="13.5" thickBot="1">
      <c r="A54" s="530" t="s">
        <v>78</v>
      </c>
      <c r="B54" s="307" t="s">
        <v>673</v>
      </c>
      <c r="C54" s="380"/>
      <c r="D54" s="380"/>
      <c r="E54" s="535"/>
    </row>
    <row r="55" spans="1:5" ht="15" customHeight="1" thickBot="1">
      <c r="A55" s="517" t="s">
        <v>9</v>
      </c>
      <c r="B55" s="521" t="s">
        <v>565</v>
      </c>
      <c r="C55" s="86">
        <f>+C44+C50</f>
        <v>76460000</v>
      </c>
      <c r="D55" s="86">
        <f>+D44+D50</f>
        <v>72746267</v>
      </c>
      <c r="E55" s="525">
        <f>+E44+E50</f>
        <v>64168998</v>
      </c>
    </row>
    <row r="56" spans="3:5" ht="13.5" thickBot="1">
      <c r="C56" s="526"/>
      <c r="D56" s="526"/>
      <c r="E56" s="526"/>
    </row>
    <row r="57" spans="1:5" ht="13.5" thickBot="1">
      <c r="A57" s="605" t="s">
        <v>726</v>
      </c>
      <c r="B57" s="606"/>
      <c r="C57" s="90">
        <v>15</v>
      </c>
      <c r="D57" s="90">
        <v>15</v>
      </c>
      <c r="E57" s="515">
        <v>15</v>
      </c>
    </row>
    <row r="58" spans="1:5" ht="13.5" thickBot="1">
      <c r="A58" s="607" t="s">
        <v>725</v>
      </c>
      <c r="B58" s="608"/>
      <c r="C58" s="90"/>
      <c r="D58" s="90"/>
      <c r="E58" s="515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22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799</v>
      </c>
    </row>
    <row r="2" spans="1:5" s="504" customFormat="1" ht="25.5" customHeight="1">
      <c r="A2" s="484" t="s">
        <v>145</v>
      </c>
      <c r="B2" s="776" t="s">
        <v>758</v>
      </c>
      <c r="C2" s="777"/>
      <c r="D2" s="778"/>
      <c r="E2" s="527" t="s">
        <v>48</v>
      </c>
    </row>
    <row r="3" spans="1:5" s="504" customFormat="1" ht="24.75" thickBot="1">
      <c r="A3" s="502" t="s">
        <v>144</v>
      </c>
      <c r="B3" s="771" t="s">
        <v>677</v>
      </c>
      <c r="C3" s="774"/>
      <c r="D3" s="775"/>
      <c r="E3" s="528" t="s">
        <v>47</v>
      </c>
    </row>
    <row r="4" spans="1:5" s="505" customFormat="1" ht="15.75" customHeight="1" thickBot="1">
      <c r="A4" s="459"/>
      <c r="B4" s="459"/>
      <c r="C4" s="460"/>
      <c r="D4" s="460"/>
      <c r="E4" s="460" t="str">
        <f>'8.1. sz. mell.'!E4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7985000</v>
      </c>
      <c r="D8" s="545">
        <f>SUM(D9:D18)</f>
        <v>7985000</v>
      </c>
      <c r="E8" s="524">
        <f>SUM(E9:E18)</f>
        <v>7144921</v>
      </c>
    </row>
    <row r="9" spans="1:5" s="480" customFormat="1" ht="12" customHeight="1">
      <c r="A9" s="529" t="s">
        <v>69</v>
      </c>
      <c r="B9" s="309" t="s">
        <v>326</v>
      </c>
      <c r="C9" s="83"/>
      <c r="D9" s="546"/>
      <c r="E9" s="513"/>
    </row>
    <row r="10" spans="1:5" s="480" customFormat="1" ht="12" customHeight="1">
      <c r="A10" s="530" t="s">
        <v>70</v>
      </c>
      <c r="B10" s="307" t="s">
        <v>327</v>
      </c>
      <c r="C10" s="383">
        <v>6115000</v>
      </c>
      <c r="D10" s="547">
        <v>6115000</v>
      </c>
      <c r="E10" s="92">
        <v>5354824</v>
      </c>
    </row>
    <row r="11" spans="1:5" s="480" customFormat="1" ht="12" customHeight="1">
      <c r="A11" s="530" t="s">
        <v>71</v>
      </c>
      <c r="B11" s="307" t="s">
        <v>328</v>
      </c>
      <c r="C11" s="383"/>
      <c r="D11" s="547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547"/>
      <c r="E12" s="92"/>
    </row>
    <row r="13" spans="1:5" s="480" customFormat="1" ht="12" customHeight="1">
      <c r="A13" s="530" t="s">
        <v>105</v>
      </c>
      <c r="B13" s="307" t="s">
        <v>330</v>
      </c>
      <c r="C13" s="383">
        <v>170000</v>
      </c>
      <c r="D13" s="547">
        <v>170000</v>
      </c>
      <c r="E13" s="92">
        <v>271052</v>
      </c>
    </row>
    <row r="14" spans="1:5" s="480" customFormat="1" ht="12" customHeight="1">
      <c r="A14" s="530" t="s">
        <v>73</v>
      </c>
      <c r="B14" s="307" t="s">
        <v>547</v>
      </c>
      <c r="C14" s="383">
        <v>1700000</v>
      </c>
      <c r="D14" s="547">
        <v>1700000</v>
      </c>
      <c r="E14" s="92">
        <v>1518989</v>
      </c>
    </row>
    <row r="15" spans="1:5" s="507" customFormat="1" ht="12" customHeight="1">
      <c r="A15" s="530" t="s">
        <v>74</v>
      </c>
      <c r="B15" s="306" t="s">
        <v>548</v>
      </c>
      <c r="C15" s="383"/>
      <c r="D15" s="547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548"/>
      <c r="E16" s="512">
        <v>56</v>
      </c>
    </row>
    <row r="17" spans="1:5" s="480" customFormat="1" ht="12" customHeight="1">
      <c r="A17" s="530" t="s">
        <v>83</v>
      </c>
      <c r="B17" s="307" t="s">
        <v>335</v>
      </c>
      <c r="C17" s="383"/>
      <c r="D17" s="547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93"/>
      <c r="E18" s="508"/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545">
        <f>SUM(D20:D22)</f>
        <v>0</v>
      </c>
      <c r="E19" s="524">
        <f>SUM(E20:E22)</f>
        <v>0</v>
      </c>
    </row>
    <row r="20" spans="1:5" s="507" customFormat="1" ht="12" customHeight="1">
      <c r="A20" s="530" t="s">
        <v>75</v>
      </c>
      <c r="B20" s="308" t="s">
        <v>308</v>
      </c>
      <c r="C20" s="383"/>
      <c r="D20" s="547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547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547"/>
      <c r="E22" s="92"/>
    </row>
    <row r="23" spans="1:5" s="480" customFormat="1" ht="12" customHeight="1" thickBot="1">
      <c r="A23" s="530" t="s">
        <v>78</v>
      </c>
      <c r="B23" s="307" t="s">
        <v>671</v>
      </c>
      <c r="C23" s="383"/>
      <c r="D23" s="547"/>
      <c r="E23" s="92"/>
    </row>
    <row r="24" spans="1:5" s="480" customFormat="1" ht="12" customHeight="1" thickBot="1">
      <c r="A24" s="517" t="s">
        <v>9</v>
      </c>
      <c r="B24" s="327" t="s">
        <v>122</v>
      </c>
      <c r="C24" s="41"/>
      <c r="D24" s="549"/>
      <c r="E24" s="523"/>
    </row>
    <row r="25" spans="1:5" s="480" customFormat="1" ht="12" customHeight="1" thickBot="1">
      <c r="A25" s="517" t="s">
        <v>10</v>
      </c>
      <c r="B25" s="327" t="s">
        <v>552</v>
      </c>
      <c r="C25" s="386">
        <f>+C26+C27</f>
        <v>0</v>
      </c>
      <c r="D25" s="545">
        <f>+D26+D27</f>
        <v>0</v>
      </c>
      <c r="E25" s="524">
        <f>+E26+E27</f>
        <v>0</v>
      </c>
    </row>
    <row r="26" spans="1:5" s="480" customFormat="1" ht="12" customHeight="1">
      <c r="A26" s="531" t="s">
        <v>321</v>
      </c>
      <c r="B26" s="532" t="s">
        <v>550</v>
      </c>
      <c r="C26" s="80"/>
      <c r="D26" s="538"/>
      <c r="E26" s="511"/>
    </row>
    <row r="27" spans="1:5" s="480" customFormat="1" ht="12" customHeight="1">
      <c r="A27" s="531" t="s">
        <v>322</v>
      </c>
      <c r="B27" s="533" t="s">
        <v>553</v>
      </c>
      <c r="C27" s="387"/>
      <c r="D27" s="550"/>
      <c r="E27" s="510"/>
    </row>
    <row r="28" spans="1:5" s="480" customFormat="1" ht="12" customHeight="1" thickBot="1">
      <c r="A28" s="530" t="s">
        <v>323</v>
      </c>
      <c r="B28" s="534" t="s">
        <v>672</v>
      </c>
      <c r="C28" s="514"/>
      <c r="D28" s="551"/>
      <c r="E28" s="509"/>
    </row>
    <row r="29" spans="1:5" s="480" customFormat="1" ht="12" customHeight="1" thickBot="1">
      <c r="A29" s="517" t="s">
        <v>11</v>
      </c>
      <c r="B29" s="327" t="s">
        <v>554</v>
      </c>
      <c r="C29" s="386">
        <f>+C30+C31+C32</f>
        <v>0</v>
      </c>
      <c r="D29" s="545">
        <f>+D30+D31+D32</f>
        <v>0</v>
      </c>
      <c r="E29" s="524">
        <f>+E30+E31+E32</f>
        <v>0</v>
      </c>
    </row>
    <row r="30" spans="1:5" s="480" customFormat="1" ht="12" customHeight="1">
      <c r="A30" s="531" t="s">
        <v>62</v>
      </c>
      <c r="B30" s="532" t="s">
        <v>339</v>
      </c>
      <c r="C30" s="80"/>
      <c r="D30" s="538"/>
      <c r="E30" s="511"/>
    </row>
    <row r="31" spans="1:5" s="480" customFormat="1" ht="12" customHeight="1">
      <c r="A31" s="531" t="s">
        <v>63</v>
      </c>
      <c r="B31" s="533" t="s">
        <v>340</v>
      </c>
      <c r="C31" s="387"/>
      <c r="D31" s="550"/>
      <c r="E31" s="510"/>
    </row>
    <row r="32" spans="1:5" s="480" customFormat="1" ht="12" customHeight="1" thickBot="1">
      <c r="A32" s="530" t="s">
        <v>64</v>
      </c>
      <c r="B32" s="516" t="s">
        <v>342</v>
      </c>
      <c r="C32" s="514"/>
      <c r="D32" s="551"/>
      <c r="E32" s="509"/>
    </row>
    <row r="33" spans="1:5" s="480" customFormat="1" ht="12" customHeight="1" thickBot="1">
      <c r="A33" s="517" t="s">
        <v>12</v>
      </c>
      <c r="B33" s="327" t="s">
        <v>467</v>
      </c>
      <c r="C33" s="41"/>
      <c r="D33" s="549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549"/>
      <c r="E34" s="523"/>
    </row>
    <row r="35" spans="1:5" s="480" customFormat="1" ht="12" customHeight="1" thickBot="1">
      <c r="A35" s="454" t="s">
        <v>14</v>
      </c>
      <c r="B35" s="327" t="s">
        <v>556</v>
      </c>
      <c r="C35" s="386">
        <f>+C8+C19+C24+C25+C29+C33+C34</f>
        <v>7985000</v>
      </c>
      <c r="D35" s="545">
        <f>+D8+D19+D24+D25+D29+D33+D34</f>
        <v>7985000</v>
      </c>
      <c r="E35" s="524">
        <f>+E8+E19+E24+E25+E29+E33+E34</f>
        <v>7144921</v>
      </c>
    </row>
    <row r="36" spans="1:5" s="507" customFormat="1" ht="12" customHeight="1" thickBot="1">
      <c r="A36" s="519" t="s">
        <v>15</v>
      </c>
      <c r="B36" s="327" t="s">
        <v>557</v>
      </c>
      <c r="C36" s="386">
        <f>+C37+C38+C39</f>
        <v>68475000</v>
      </c>
      <c r="D36" s="545">
        <f>+D37+D38+D39</f>
        <v>64761267</v>
      </c>
      <c r="E36" s="524">
        <f>+E37+E38+E39</f>
        <v>58242367</v>
      </c>
    </row>
    <row r="37" spans="1:5" s="507" customFormat="1" ht="15" customHeight="1">
      <c r="A37" s="531" t="s">
        <v>558</v>
      </c>
      <c r="B37" s="532" t="s">
        <v>161</v>
      </c>
      <c r="C37" s="80">
        <v>449000</v>
      </c>
      <c r="D37" s="538">
        <v>483000</v>
      </c>
      <c r="E37" s="511">
        <v>483000</v>
      </c>
    </row>
    <row r="38" spans="1:5" s="507" customFormat="1" ht="15" customHeight="1">
      <c r="A38" s="531" t="s">
        <v>559</v>
      </c>
      <c r="B38" s="533" t="s">
        <v>3</v>
      </c>
      <c r="C38" s="387"/>
      <c r="D38" s="550"/>
      <c r="E38" s="510"/>
    </row>
    <row r="39" spans="1:5" ht="13.5" thickBot="1">
      <c r="A39" s="530" t="s">
        <v>560</v>
      </c>
      <c r="B39" s="516" t="s">
        <v>561</v>
      </c>
      <c r="C39" s="514">
        <v>68026000</v>
      </c>
      <c r="D39" s="551">
        <v>64278267</v>
      </c>
      <c r="E39" s="509">
        <v>57759367</v>
      </c>
    </row>
    <row r="40" spans="1:5" s="506" customFormat="1" ht="16.5" customHeight="1" thickBot="1">
      <c r="A40" s="519" t="s">
        <v>16</v>
      </c>
      <c r="B40" s="520" t="s">
        <v>562</v>
      </c>
      <c r="C40" s="86">
        <f>+C35+C36</f>
        <v>76460000</v>
      </c>
      <c r="D40" s="552">
        <f>+D35+D36</f>
        <v>72746267</v>
      </c>
      <c r="E40" s="525">
        <f>+E35+E36</f>
        <v>65387288</v>
      </c>
    </row>
    <row r="41" spans="1:5" s="291" customFormat="1" ht="12" customHeight="1">
      <c r="A41" s="462"/>
      <c r="B41" s="463"/>
      <c r="C41" s="478"/>
      <c r="D41" s="478"/>
      <c r="E41" s="478"/>
    </row>
    <row r="42" spans="1:5" ht="12" customHeight="1" thickBot="1">
      <c r="A42" s="464"/>
      <c r="B42" s="465"/>
      <c r="C42" s="479"/>
      <c r="D42" s="479"/>
      <c r="E42" s="479"/>
    </row>
    <row r="43" spans="1:5" ht="12" customHeight="1" thickBot="1">
      <c r="A43" s="765" t="s">
        <v>43</v>
      </c>
      <c r="B43" s="766"/>
      <c r="C43" s="766"/>
      <c r="D43" s="766"/>
      <c r="E43" s="767"/>
    </row>
    <row r="44" spans="1:5" ht="12" customHeight="1" thickBot="1">
      <c r="A44" s="517" t="s">
        <v>7</v>
      </c>
      <c r="B44" s="327" t="s">
        <v>563</v>
      </c>
      <c r="C44" s="386">
        <f>SUM(C45:C49)</f>
        <v>75953000</v>
      </c>
      <c r="D44" s="386">
        <f>SUM(D45:D49)</f>
        <v>72239267</v>
      </c>
      <c r="E44" s="524">
        <f>SUM(E45:E49)</f>
        <v>63960932</v>
      </c>
    </row>
    <row r="45" spans="1:5" ht="12" customHeight="1">
      <c r="A45" s="530" t="s">
        <v>69</v>
      </c>
      <c r="B45" s="308" t="s">
        <v>37</v>
      </c>
      <c r="C45" s="80">
        <v>35977000</v>
      </c>
      <c r="D45" s="80">
        <v>34887000</v>
      </c>
      <c r="E45" s="511">
        <v>30529505</v>
      </c>
    </row>
    <row r="46" spans="1:5" ht="12" customHeight="1">
      <c r="A46" s="530" t="s">
        <v>70</v>
      </c>
      <c r="B46" s="307" t="s">
        <v>131</v>
      </c>
      <c r="C46" s="380">
        <v>9751000</v>
      </c>
      <c r="D46" s="380">
        <v>9675000</v>
      </c>
      <c r="E46" s="535">
        <v>8403127</v>
      </c>
    </row>
    <row r="47" spans="1:5" ht="12" customHeight="1">
      <c r="A47" s="530" t="s">
        <v>71</v>
      </c>
      <c r="B47" s="307" t="s">
        <v>98</v>
      </c>
      <c r="C47" s="380">
        <v>30225000</v>
      </c>
      <c r="D47" s="380">
        <v>27677267</v>
      </c>
      <c r="E47" s="535">
        <v>25028300</v>
      </c>
    </row>
    <row r="48" spans="1:5" s="291" customFormat="1" ht="12" customHeight="1">
      <c r="A48" s="530" t="s">
        <v>72</v>
      </c>
      <c r="B48" s="307" t="s">
        <v>132</v>
      </c>
      <c r="C48" s="380"/>
      <c r="D48" s="380"/>
      <c r="E48" s="535"/>
    </row>
    <row r="49" spans="1:5" ht="12" customHeight="1" thickBot="1">
      <c r="A49" s="530" t="s">
        <v>105</v>
      </c>
      <c r="B49" s="307" t="s">
        <v>133</v>
      </c>
      <c r="C49" s="380"/>
      <c r="D49" s="380"/>
      <c r="E49" s="535"/>
    </row>
    <row r="50" spans="1:5" ht="12" customHeight="1" thickBot="1">
      <c r="A50" s="517" t="s">
        <v>8</v>
      </c>
      <c r="B50" s="327" t="s">
        <v>564</v>
      </c>
      <c r="C50" s="386">
        <f>SUM(C51:C53)</f>
        <v>507000</v>
      </c>
      <c r="D50" s="386">
        <f>SUM(D51:D53)</f>
        <v>507000</v>
      </c>
      <c r="E50" s="524">
        <f>SUM(E51:E53)</f>
        <v>208066</v>
      </c>
    </row>
    <row r="51" spans="1:5" ht="12" customHeight="1">
      <c r="A51" s="530" t="s">
        <v>75</v>
      </c>
      <c r="B51" s="308" t="s">
        <v>154</v>
      </c>
      <c r="C51" s="80">
        <v>507000</v>
      </c>
      <c r="D51" s="80">
        <v>507000</v>
      </c>
      <c r="E51" s="511">
        <v>208066</v>
      </c>
    </row>
    <row r="52" spans="1:5" ht="12" customHeight="1">
      <c r="A52" s="530" t="s">
        <v>76</v>
      </c>
      <c r="B52" s="307" t="s">
        <v>135</v>
      </c>
      <c r="C52" s="380"/>
      <c r="D52" s="380"/>
      <c r="E52" s="535"/>
    </row>
    <row r="53" spans="1:5" ht="15" customHeight="1">
      <c r="A53" s="530" t="s">
        <v>77</v>
      </c>
      <c r="B53" s="307" t="s">
        <v>44</v>
      </c>
      <c r="C53" s="380"/>
      <c r="D53" s="380"/>
      <c r="E53" s="535"/>
    </row>
    <row r="54" spans="1:5" ht="13.5" thickBot="1">
      <c r="A54" s="530" t="s">
        <v>78</v>
      </c>
      <c r="B54" s="307" t="s">
        <v>673</v>
      </c>
      <c r="C54" s="380"/>
      <c r="D54" s="380"/>
      <c r="E54" s="535"/>
    </row>
    <row r="55" spans="1:5" ht="15" customHeight="1" thickBot="1">
      <c r="A55" s="517" t="s">
        <v>9</v>
      </c>
      <c r="B55" s="521" t="s">
        <v>565</v>
      </c>
      <c r="C55" s="86">
        <f>+C44+C50</f>
        <v>76460000</v>
      </c>
      <c r="D55" s="86">
        <f>+D44+D50</f>
        <v>72746267</v>
      </c>
      <c r="E55" s="525">
        <f>+E44+E50</f>
        <v>64168998</v>
      </c>
    </row>
    <row r="56" spans="3:5" ht="13.5" thickBot="1">
      <c r="C56" s="526"/>
      <c r="D56" s="526"/>
      <c r="E56" s="526"/>
    </row>
    <row r="57" spans="1:5" ht="13.5" thickBot="1">
      <c r="A57" s="605" t="s">
        <v>726</v>
      </c>
      <c r="B57" s="606"/>
      <c r="C57" s="90">
        <v>15</v>
      </c>
      <c r="D57" s="90">
        <v>15</v>
      </c>
      <c r="E57" s="515">
        <v>15</v>
      </c>
    </row>
    <row r="58" spans="1:5" ht="13.5" thickBot="1">
      <c r="A58" s="607" t="s">
        <v>725</v>
      </c>
      <c r="B58" s="608"/>
      <c r="C58" s="90"/>
      <c r="D58" s="90"/>
      <c r="E58" s="515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22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798</v>
      </c>
    </row>
    <row r="2" spans="1:5" s="504" customFormat="1" ht="25.5" customHeight="1">
      <c r="A2" s="484" t="s">
        <v>145</v>
      </c>
      <c r="B2" s="776" t="s">
        <v>758</v>
      </c>
      <c r="C2" s="777"/>
      <c r="D2" s="778"/>
      <c r="E2" s="527" t="s">
        <v>48</v>
      </c>
    </row>
    <row r="3" spans="1:5" s="504" customFormat="1" ht="24.75" thickBot="1">
      <c r="A3" s="502" t="s">
        <v>144</v>
      </c>
      <c r="B3" s="771" t="s">
        <v>670</v>
      </c>
      <c r="C3" s="774"/>
      <c r="D3" s="775"/>
      <c r="E3" s="528" t="s">
        <v>48</v>
      </c>
    </row>
    <row r="4" spans="1:5" s="505" customFormat="1" ht="15.75" customHeight="1" thickBot="1">
      <c r="A4" s="459"/>
      <c r="B4" s="459"/>
      <c r="C4" s="460"/>
      <c r="D4" s="460"/>
      <c r="E4" s="460" t="str">
        <f>'8.2.    sz. mell.'!E4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0</v>
      </c>
      <c r="D8" s="545">
        <f>SUM(D9:D18)</f>
        <v>0</v>
      </c>
      <c r="E8" s="524">
        <f>SUM(E9:E18)</f>
        <v>0</v>
      </c>
    </row>
    <row r="9" spans="1:5" s="480" customFormat="1" ht="12" customHeight="1">
      <c r="A9" s="529" t="s">
        <v>69</v>
      </c>
      <c r="B9" s="309" t="s">
        <v>326</v>
      </c>
      <c r="C9" s="83"/>
      <c r="D9" s="546"/>
      <c r="E9" s="513"/>
    </row>
    <row r="10" spans="1:5" s="480" customFormat="1" ht="12" customHeight="1">
      <c r="A10" s="530" t="s">
        <v>70</v>
      </c>
      <c r="B10" s="307" t="s">
        <v>327</v>
      </c>
      <c r="C10" s="383"/>
      <c r="D10" s="547"/>
      <c r="E10" s="92"/>
    </row>
    <row r="11" spans="1:5" s="480" customFormat="1" ht="12" customHeight="1">
      <c r="A11" s="530" t="s">
        <v>71</v>
      </c>
      <c r="B11" s="307" t="s">
        <v>328</v>
      </c>
      <c r="C11" s="383"/>
      <c r="D11" s="547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547"/>
      <c r="E12" s="92"/>
    </row>
    <row r="13" spans="1:5" s="480" customFormat="1" ht="12" customHeight="1">
      <c r="A13" s="530" t="s">
        <v>105</v>
      </c>
      <c r="B13" s="307" t="s">
        <v>330</v>
      </c>
      <c r="C13" s="383"/>
      <c r="D13" s="547"/>
      <c r="E13" s="92"/>
    </row>
    <row r="14" spans="1:5" s="480" customFormat="1" ht="12" customHeight="1">
      <c r="A14" s="530" t="s">
        <v>73</v>
      </c>
      <c r="B14" s="307" t="s">
        <v>547</v>
      </c>
      <c r="C14" s="383"/>
      <c r="D14" s="547"/>
      <c r="E14" s="92"/>
    </row>
    <row r="15" spans="1:5" s="507" customFormat="1" ht="12" customHeight="1">
      <c r="A15" s="530" t="s">
        <v>74</v>
      </c>
      <c r="B15" s="306" t="s">
        <v>548</v>
      </c>
      <c r="C15" s="383"/>
      <c r="D15" s="547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548"/>
      <c r="E16" s="512"/>
    </row>
    <row r="17" spans="1:5" s="480" customFormat="1" ht="12" customHeight="1">
      <c r="A17" s="530" t="s">
        <v>83</v>
      </c>
      <c r="B17" s="307" t="s">
        <v>335</v>
      </c>
      <c r="C17" s="383"/>
      <c r="D17" s="547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93"/>
      <c r="E18" s="508"/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545">
        <f>SUM(D20:D22)</f>
        <v>0</v>
      </c>
      <c r="E19" s="524">
        <f>SUM(E20:E22)</f>
        <v>0</v>
      </c>
    </row>
    <row r="20" spans="1:5" s="507" customFormat="1" ht="12" customHeight="1">
      <c r="A20" s="530" t="s">
        <v>75</v>
      </c>
      <c r="B20" s="308" t="s">
        <v>308</v>
      </c>
      <c r="C20" s="383"/>
      <c r="D20" s="547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547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547"/>
      <c r="E22" s="92"/>
    </row>
    <row r="23" spans="1:5" s="480" customFormat="1" ht="12" customHeight="1" thickBot="1">
      <c r="A23" s="530" t="s">
        <v>78</v>
      </c>
      <c r="B23" s="307" t="s">
        <v>671</v>
      </c>
      <c r="C23" s="383"/>
      <c r="D23" s="547"/>
      <c r="E23" s="92"/>
    </row>
    <row r="24" spans="1:5" s="480" customFormat="1" ht="12" customHeight="1" thickBot="1">
      <c r="A24" s="517" t="s">
        <v>9</v>
      </c>
      <c r="B24" s="327" t="s">
        <v>122</v>
      </c>
      <c r="C24" s="41"/>
      <c r="D24" s="549"/>
      <c r="E24" s="523"/>
    </row>
    <row r="25" spans="1:5" s="480" customFormat="1" ht="12" customHeight="1" thickBot="1">
      <c r="A25" s="517" t="s">
        <v>10</v>
      </c>
      <c r="B25" s="327" t="s">
        <v>552</v>
      </c>
      <c r="C25" s="386">
        <f>+C26+C27</f>
        <v>0</v>
      </c>
      <c r="D25" s="545">
        <f>+D26+D27</f>
        <v>0</v>
      </c>
      <c r="E25" s="524">
        <f>+E26+E27</f>
        <v>0</v>
      </c>
    </row>
    <row r="26" spans="1:5" s="480" customFormat="1" ht="12" customHeight="1">
      <c r="A26" s="531" t="s">
        <v>321</v>
      </c>
      <c r="B26" s="532" t="s">
        <v>550</v>
      </c>
      <c r="C26" s="80"/>
      <c r="D26" s="538"/>
      <c r="E26" s="511"/>
    </row>
    <row r="27" spans="1:5" s="480" customFormat="1" ht="12" customHeight="1">
      <c r="A27" s="531" t="s">
        <v>322</v>
      </c>
      <c r="B27" s="533" t="s">
        <v>553</v>
      </c>
      <c r="C27" s="387"/>
      <c r="D27" s="550"/>
      <c r="E27" s="510"/>
    </row>
    <row r="28" spans="1:5" s="480" customFormat="1" ht="12" customHeight="1" thickBot="1">
      <c r="A28" s="530" t="s">
        <v>323</v>
      </c>
      <c r="B28" s="534" t="s">
        <v>672</v>
      </c>
      <c r="C28" s="514"/>
      <c r="D28" s="551"/>
      <c r="E28" s="509"/>
    </row>
    <row r="29" spans="1:5" s="480" customFormat="1" ht="12" customHeight="1" thickBot="1">
      <c r="A29" s="517" t="s">
        <v>11</v>
      </c>
      <c r="B29" s="327" t="s">
        <v>554</v>
      </c>
      <c r="C29" s="386">
        <f>+C30+C31+C32</f>
        <v>0</v>
      </c>
      <c r="D29" s="545">
        <f>+D30+D31+D32</f>
        <v>0</v>
      </c>
      <c r="E29" s="524">
        <f>+E30+E31+E32</f>
        <v>0</v>
      </c>
    </row>
    <row r="30" spans="1:5" s="480" customFormat="1" ht="12" customHeight="1">
      <c r="A30" s="531" t="s">
        <v>62</v>
      </c>
      <c r="B30" s="532" t="s">
        <v>339</v>
      </c>
      <c r="C30" s="80"/>
      <c r="D30" s="538"/>
      <c r="E30" s="511"/>
    </row>
    <row r="31" spans="1:5" s="480" customFormat="1" ht="12" customHeight="1">
      <c r="A31" s="531" t="s">
        <v>63</v>
      </c>
      <c r="B31" s="533" t="s">
        <v>340</v>
      </c>
      <c r="C31" s="387"/>
      <c r="D31" s="550"/>
      <c r="E31" s="510"/>
    </row>
    <row r="32" spans="1:5" s="480" customFormat="1" ht="12" customHeight="1" thickBot="1">
      <c r="A32" s="530" t="s">
        <v>64</v>
      </c>
      <c r="B32" s="516" t="s">
        <v>342</v>
      </c>
      <c r="C32" s="514"/>
      <c r="D32" s="551"/>
      <c r="E32" s="509"/>
    </row>
    <row r="33" spans="1:5" s="480" customFormat="1" ht="12" customHeight="1" thickBot="1">
      <c r="A33" s="517" t="s">
        <v>12</v>
      </c>
      <c r="B33" s="327" t="s">
        <v>467</v>
      </c>
      <c r="C33" s="41"/>
      <c r="D33" s="549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549"/>
      <c r="E34" s="523"/>
    </row>
    <row r="35" spans="1:5" s="480" customFormat="1" ht="12" customHeight="1" thickBot="1">
      <c r="A35" s="454" t="s">
        <v>14</v>
      </c>
      <c r="B35" s="327" t="s">
        <v>556</v>
      </c>
      <c r="C35" s="386">
        <f>+C8+C19+C24+C25+C29+C33+C34</f>
        <v>0</v>
      </c>
      <c r="D35" s="545">
        <f>+D8+D19+D24+D25+D29+D33+D34</f>
        <v>0</v>
      </c>
      <c r="E35" s="524">
        <f>+E8+E19+E24+E25+E29+E33+E34</f>
        <v>0</v>
      </c>
    </row>
    <row r="36" spans="1:5" s="507" customFormat="1" ht="12" customHeight="1" thickBot="1">
      <c r="A36" s="519" t="s">
        <v>15</v>
      </c>
      <c r="B36" s="327" t="s">
        <v>557</v>
      </c>
      <c r="C36" s="386">
        <f>+C37+C38+C39</f>
        <v>0</v>
      </c>
      <c r="D36" s="545">
        <f>+D37+D38+D39</f>
        <v>0</v>
      </c>
      <c r="E36" s="524">
        <f>+E37+E38+E39</f>
        <v>0</v>
      </c>
    </row>
    <row r="37" spans="1:5" s="507" customFormat="1" ht="15" customHeight="1">
      <c r="A37" s="531" t="s">
        <v>558</v>
      </c>
      <c r="B37" s="532" t="s">
        <v>161</v>
      </c>
      <c r="C37" s="80"/>
      <c r="D37" s="538"/>
      <c r="E37" s="511"/>
    </row>
    <row r="38" spans="1:5" s="507" customFormat="1" ht="15" customHeight="1">
      <c r="A38" s="531" t="s">
        <v>559</v>
      </c>
      <c r="B38" s="533" t="s">
        <v>3</v>
      </c>
      <c r="C38" s="387"/>
      <c r="D38" s="550"/>
      <c r="E38" s="510"/>
    </row>
    <row r="39" spans="1:5" ht="13.5" thickBot="1">
      <c r="A39" s="530" t="s">
        <v>560</v>
      </c>
      <c r="B39" s="516" t="s">
        <v>561</v>
      </c>
      <c r="C39" s="514"/>
      <c r="D39" s="551"/>
      <c r="E39" s="509"/>
    </row>
    <row r="40" spans="1:5" s="506" customFormat="1" ht="16.5" customHeight="1" thickBot="1">
      <c r="A40" s="519" t="s">
        <v>16</v>
      </c>
      <c r="B40" s="520" t="s">
        <v>562</v>
      </c>
      <c r="C40" s="86">
        <f>+C35+C36</f>
        <v>0</v>
      </c>
      <c r="D40" s="552">
        <f>+D35+D36</f>
        <v>0</v>
      </c>
      <c r="E40" s="525">
        <f>+E35+E36</f>
        <v>0</v>
      </c>
    </row>
    <row r="41" spans="1:5" s="291" customFormat="1" ht="12" customHeight="1">
      <c r="A41" s="462"/>
      <c r="B41" s="463"/>
      <c r="C41" s="478"/>
      <c r="D41" s="478"/>
      <c r="E41" s="478"/>
    </row>
    <row r="42" spans="1:5" ht="12" customHeight="1" thickBot="1">
      <c r="A42" s="464"/>
      <c r="B42" s="465"/>
      <c r="C42" s="479"/>
      <c r="D42" s="479"/>
      <c r="E42" s="479"/>
    </row>
    <row r="43" spans="1:5" ht="12" customHeight="1" thickBot="1">
      <c r="A43" s="765" t="s">
        <v>43</v>
      </c>
      <c r="B43" s="766"/>
      <c r="C43" s="766"/>
      <c r="D43" s="766"/>
      <c r="E43" s="767"/>
    </row>
    <row r="44" spans="1:5" ht="12" customHeight="1" thickBot="1">
      <c r="A44" s="517" t="s">
        <v>7</v>
      </c>
      <c r="B44" s="327" t="s">
        <v>563</v>
      </c>
      <c r="C44" s="386">
        <f>SUM(C45:C49)</f>
        <v>0</v>
      </c>
      <c r="D44" s="386">
        <f>SUM(D45:D49)</f>
        <v>0</v>
      </c>
      <c r="E44" s="524">
        <f>SUM(E45:E49)</f>
        <v>0</v>
      </c>
    </row>
    <row r="45" spans="1:5" ht="12" customHeight="1">
      <c r="A45" s="530" t="s">
        <v>69</v>
      </c>
      <c r="B45" s="308" t="s">
        <v>37</v>
      </c>
      <c r="C45" s="80"/>
      <c r="D45" s="80"/>
      <c r="E45" s="511"/>
    </row>
    <row r="46" spans="1:5" ht="12" customHeight="1">
      <c r="A46" s="530" t="s">
        <v>70</v>
      </c>
      <c r="B46" s="307" t="s">
        <v>131</v>
      </c>
      <c r="C46" s="380"/>
      <c r="D46" s="380"/>
      <c r="E46" s="535"/>
    </row>
    <row r="47" spans="1:5" ht="12" customHeight="1">
      <c r="A47" s="530" t="s">
        <v>71</v>
      </c>
      <c r="B47" s="307" t="s">
        <v>98</v>
      </c>
      <c r="C47" s="380"/>
      <c r="D47" s="380"/>
      <c r="E47" s="535"/>
    </row>
    <row r="48" spans="1:5" s="291" customFormat="1" ht="12" customHeight="1">
      <c r="A48" s="530" t="s">
        <v>72</v>
      </c>
      <c r="B48" s="307" t="s">
        <v>132</v>
      </c>
      <c r="C48" s="380"/>
      <c r="D48" s="380"/>
      <c r="E48" s="535"/>
    </row>
    <row r="49" spans="1:5" ht="12" customHeight="1" thickBot="1">
      <c r="A49" s="530" t="s">
        <v>105</v>
      </c>
      <c r="B49" s="307" t="s">
        <v>133</v>
      </c>
      <c r="C49" s="380"/>
      <c r="D49" s="380"/>
      <c r="E49" s="535"/>
    </row>
    <row r="50" spans="1:5" ht="12" customHeight="1" thickBot="1">
      <c r="A50" s="517" t="s">
        <v>8</v>
      </c>
      <c r="B50" s="327" t="s">
        <v>564</v>
      </c>
      <c r="C50" s="386">
        <f>SUM(C51:C53)</f>
        <v>0</v>
      </c>
      <c r="D50" s="386">
        <f>SUM(D51:D53)</f>
        <v>0</v>
      </c>
      <c r="E50" s="524">
        <f>SUM(E51:E53)</f>
        <v>0</v>
      </c>
    </row>
    <row r="51" spans="1:5" ht="12" customHeight="1">
      <c r="A51" s="530" t="s">
        <v>75</v>
      </c>
      <c r="B51" s="308" t="s">
        <v>154</v>
      </c>
      <c r="C51" s="80"/>
      <c r="D51" s="80"/>
      <c r="E51" s="511"/>
    </row>
    <row r="52" spans="1:5" ht="12" customHeight="1">
      <c r="A52" s="530" t="s">
        <v>76</v>
      </c>
      <c r="B52" s="307" t="s">
        <v>135</v>
      </c>
      <c r="C52" s="380"/>
      <c r="D52" s="380"/>
      <c r="E52" s="535"/>
    </row>
    <row r="53" spans="1:5" ht="15" customHeight="1">
      <c r="A53" s="530" t="s">
        <v>77</v>
      </c>
      <c r="B53" s="307" t="s">
        <v>44</v>
      </c>
      <c r="C53" s="380"/>
      <c r="D53" s="380"/>
      <c r="E53" s="535"/>
    </row>
    <row r="54" spans="1:5" ht="13.5" thickBot="1">
      <c r="A54" s="530" t="s">
        <v>78</v>
      </c>
      <c r="B54" s="307" t="s">
        <v>673</v>
      </c>
      <c r="C54" s="380"/>
      <c r="D54" s="380"/>
      <c r="E54" s="535"/>
    </row>
    <row r="55" spans="1:5" ht="15" customHeight="1" thickBot="1">
      <c r="A55" s="517" t="s">
        <v>9</v>
      </c>
      <c r="B55" s="521" t="s">
        <v>565</v>
      </c>
      <c r="C55" s="86">
        <f>+C44+C50</f>
        <v>0</v>
      </c>
      <c r="D55" s="86">
        <f>+D44+D50</f>
        <v>0</v>
      </c>
      <c r="E55" s="525">
        <f>+E44+E50</f>
        <v>0</v>
      </c>
    </row>
    <row r="56" spans="3:5" ht="13.5" thickBot="1">
      <c r="C56" s="526"/>
      <c r="D56" s="526"/>
      <c r="E56" s="526"/>
    </row>
    <row r="57" spans="1:5" ht="13.5" thickBot="1">
      <c r="A57" s="605" t="s">
        <v>726</v>
      </c>
      <c r="B57" s="606"/>
      <c r="C57" s="90"/>
      <c r="D57" s="90"/>
      <c r="E57" s="515"/>
    </row>
    <row r="58" spans="1:5" ht="13.5" thickBot="1">
      <c r="A58" s="607" t="s">
        <v>725</v>
      </c>
      <c r="B58" s="608"/>
      <c r="C58" s="90"/>
      <c r="D58" s="90"/>
      <c r="E58" s="515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22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57" customFormat="1" ht="21" customHeight="1" thickBot="1">
      <c r="A1" s="456"/>
      <c r="B1" s="458"/>
      <c r="C1" s="503"/>
      <c r="D1" s="503"/>
      <c r="E1" s="663" t="s">
        <v>797</v>
      </c>
    </row>
    <row r="2" spans="1:5" s="504" customFormat="1" ht="25.5" customHeight="1">
      <c r="A2" s="484" t="s">
        <v>145</v>
      </c>
      <c r="B2" s="776" t="s">
        <v>758</v>
      </c>
      <c r="C2" s="777"/>
      <c r="D2" s="778"/>
      <c r="E2" s="527" t="s">
        <v>48</v>
      </c>
    </row>
    <row r="3" spans="1:5" s="504" customFormat="1" ht="24.75" thickBot="1">
      <c r="A3" s="502" t="s">
        <v>144</v>
      </c>
      <c r="B3" s="771" t="s">
        <v>678</v>
      </c>
      <c r="C3" s="774"/>
      <c r="D3" s="775"/>
      <c r="E3" s="528" t="s">
        <v>49</v>
      </c>
    </row>
    <row r="4" spans="1:5" s="505" customFormat="1" ht="15.75" customHeight="1" thickBot="1">
      <c r="A4" s="459"/>
      <c r="B4" s="459"/>
      <c r="C4" s="460"/>
      <c r="D4" s="460"/>
      <c r="E4" s="460" t="str">
        <f>'8.3.   sz. mell.'!E4</f>
        <v>Forintban!</v>
      </c>
    </row>
    <row r="5" spans="1:5" ht="24.75" thickBot="1">
      <c r="A5" s="292" t="s">
        <v>146</v>
      </c>
      <c r="B5" s="293" t="s">
        <v>724</v>
      </c>
      <c r="C5" s="76" t="s">
        <v>174</v>
      </c>
      <c r="D5" s="76" t="s">
        <v>179</v>
      </c>
      <c r="E5" s="461" t="s">
        <v>180</v>
      </c>
    </row>
    <row r="6" spans="1:5" s="506" customFormat="1" ht="12.75" customHeight="1" thickBot="1">
      <c r="A6" s="454" t="s">
        <v>407</v>
      </c>
      <c r="B6" s="455" t="s">
        <v>408</v>
      </c>
      <c r="C6" s="455" t="s">
        <v>409</v>
      </c>
      <c r="D6" s="89" t="s">
        <v>410</v>
      </c>
      <c r="E6" s="87" t="s">
        <v>411</v>
      </c>
    </row>
    <row r="7" spans="1:5" s="506" customFormat="1" ht="15.75" customHeight="1" thickBot="1">
      <c r="A7" s="765" t="s">
        <v>42</v>
      </c>
      <c r="B7" s="766"/>
      <c r="C7" s="766"/>
      <c r="D7" s="766"/>
      <c r="E7" s="767"/>
    </row>
    <row r="8" spans="1:5" s="480" customFormat="1" ht="12" customHeight="1" thickBot="1">
      <c r="A8" s="454" t="s">
        <v>7</v>
      </c>
      <c r="B8" s="518" t="s">
        <v>546</v>
      </c>
      <c r="C8" s="386">
        <f>SUM(C9:C18)</f>
        <v>0</v>
      </c>
      <c r="D8" s="545">
        <f>SUM(D9:D18)</f>
        <v>0</v>
      </c>
      <c r="E8" s="524">
        <f>SUM(E9:E18)</f>
        <v>0</v>
      </c>
    </row>
    <row r="9" spans="1:5" s="480" customFormat="1" ht="12" customHeight="1">
      <c r="A9" s="529" t="s">
        <v>69</v>
      </c>
      <c r="B9" s="309" t="s">
        <v>326</v>
      </c>
      <c r="C9" s="83"/>
      <c r="D9" s="546"/>
      <c r="E9" s="513"/>
    </row>
    <row r="10" spans="1:5" s="480" customFormat="1" ht="12" customHeight="1">
      <c r="A10" s="530" t="s">
        <v>70</v>
      </c>
      <c r="B10" s="307" t="s">
        <v>327</v>
      </c>
      <c r="C10" s="383"/>
      <c r="D10" s="547"/>
      <c r="E10" s="92"/>
    </row>
    <row r="11" spans="1:5" s="480" customFormat="1" ht="12" customHeight="1">
      <c r="A11" s="530" t="s">
        <v>71</v>
      </c>
      <c r="B11" s="307" t="s">
        <v>328</v>
      </c>
      <c r="C11" s="383"/>
      <c r="D11" s="547"/>
      <c r="E11" s="92"/>
    </row>
    <row r="12" spans="1:5" s="480" customFormat="1" ht="12" customHeight="1">
      <c r="A12" s="530" t="s">
        <v>72</v>
      </c>
      <c r="B12" s="307" t="s">
        <v>329</v>
      </c>
      <c r="C12" s="383"/>
      <c r="D12" s="547"/>
      <c r="E12" s="92"/>
    </row>
    <row r="13" spans="1:5" s="480" customFormat="1" ht="12" customHeight="1">
      <c r="A13" s="530" t="s">
        <v>105</v>
      </c>
      <c r="B13" s="307" t="s">
        <v>330</v>
      </c>
      <c r="C13" s="383"/>
      <c r="D13" s="547"/>
      <c r="E13" s="92"/>
    </row>
    <row r="14" spans="1:5" s="480" customFormat="1" ht="12" customHeight="1">
      <c r="A14" s="530" t="s">
        <v>73</v>
      </c>
      <c r="B14" s="307" t="s">
        <v>547</v>
      </c>
      <c r="C14" s="383"/>
      <c r="D14" s="547"/>
      <c r="E14" s="92"/>
    </row>
    <row r="15" spans="1:5" s="507" customFormat="1" ht="12" customHeight="1">
      <c r="A15" s="530" t="s">
        <v>74</v>
      </c>
      <c r="B15" s="306" t="s">
        <v>548</v>
      </c>
      <c r="C15" s="383"/>
      <c r="D15" s="547"/>
      <c r="E15" s="92"/>
    </row>
    <row r="16" spans="1:5" s="507" customFormat="1" ht="12" customHeight="1">
      <c r="A16" s="530" t="s">
        <v>82</v>
      </c>
      <c r="B16" s="307" t="s">
        <v>333</v>
      </c>
      <c r="C16" s="84"/>
      <c r="D16" s="548"/>
      <c r="E16" s="512"/>
    </row>
    <row r="17" spans="1:5" s="480" customFormat="1" ht="12" customHeight="1">
      <c r="A17" s="530" t="s">
        <v>83</v>
      </c>
      <c r="B17" s="307" t="s">
        <v>335</v>
      </c>
      <c r="C17" s="383"/>
      <c r="D17" s="547"/>
      <c r="E17" s="92"/>
    </row>
    <row r="18" spans="1:5" s="507" customFormat="1" ht="12" customHeight="1" thickBot="1">
      <c r="A18" s="530" t="s">
        <v>84</v>
      </c>
      <c r="B18" s="306" t="s">
        <v>337</v>
      </c>
      <c r="C18" s="385"/>
      <c r="D18" s="93"/>
      <c r="E18" s="508"/>
    </row>
    <row r="19" spans="1:5" s="507" customFormat="1" ht="12" customHeight="1" thickBot="1">
      <c r="A19" s="454" t="s">
        <v>8</v>
      </c>
      <c r="B19" s="518" t="s">
        <v>549</v>
      </c>
      <c r="C19" s="386">
        <f>SUM(C20:C22)</f>
        <v>0</v>
      </c>
      <c r="D19" s="545">
        <f>SUM(D20:D22)</f>
        <v>0</v>
      </c>
      <c r="E19" s="524">
        <f>SUM(E20:E22)</f>
        <v>0</v>
      </c>
    </row>
    <row r="20" spans="1:5" s="507" customFormat="1" ht="12" customHeight="1">
      <c r="A20" s="530" t="s">
        <v>75</v>
      </c>
      <c r="B20" s="308" t="s">
        <v>308</v>
      </c>
      <c r="C20" s="383"/>
      <c r="D20" s="547"/>
      <c r="E20" s="92"/>
    </row>
    <row r="21" spans="1:5" s="507" customFormat="1" ht="12" customHeight="1">
      <c r="A21" s="530" t="s">
        <v>76</v>
      </c>
      <c r="B21" s="307" t="s">
        <v>550</v>
      </c>
      <c r="C21" s="383"/>
      <c r="D21" s="547"/>
      <c r="E21" s="92"/>
    </row>
    <row r="22" spans="1:5" s="507" customFormat="1" ht="12" customHeight="1">
      <c r="A22" s="530" t="s">
        <v>77</v>
      </c>
      <c r="B22" s="307" t="s">
        <v>551</v>
      </c>
      <c r="C22" s="383"/>
      <c r="D22" s="547"/>
      <c r="E22" s="92"/>
    </row>
    <row r="23" spans="1:5" s="480" customFormat="1" ht="12" customHeight="1" thickBot="1">
      <c r="A23" s="530" t="s">
        <v>78</v>
      </c>
      <c r="B23" s="307" t="s">
        <v>671</v>
      </c>
      <c r="C23" s="383"/>
      <c r="D23" s="547"/>
      <c r="E23" s="92"/>
    </row>
    <row r="24" spans="1:5" s="480" customFormat="1" ht="12" customHeight="1" thickBot="1">
      <c r="A24" s="517" t="s">
        <v>9</v>
      </c>
      <c r="B24" s="327" t="s">
        <v>122</v>
      </c>
      <c r="C24" s="41"/>
      <c r="D24" s="549"/>
      <c r="E24" s="523"/>
    </row>
    <row r="25" spans="1:5" s="480" customFormat="1" ht="12" customHeight="1" thickBot="1">
      <c r="A25" s="517" t="s">
        <v>10</v>
      </c>
      <c r="B25" s="327" t="s">
        <v>552</v>
      </c>
      <c r="C25" s="386">
        <f>+C26+C27</f>
        <v>0</v>
      </c>
      <c r="D25" s="545">
        <f>+D26+D27</f>
        <v>0</v>
      </c>
      <c r="E25" s="524">
        <f>+E26+E27</f>
        <v>0</v>
      </c>
    </row>
    <row r="26" spans="1:5" s="480" customFormat="1" ht="12" customHeight="1">
      <c r="A26" s="531" t="s">
        <v>321</v>
      </c>
      <c r="B26" s="532" t="s">
        <v>550</v>
      </c>
      <c r="C26" s="80"/>
      <c r="D26" s="538"/>
      <c r="E26" s="511"/>
    </row>
    <row r="27" spans="1:5" s="480" customFormat="1" ht="12" customHeight="1">
      <c r="A27" s="531" t="s">
        <v>322</v>
      </c>
      <c r="B27" s="533" t="s">
        <v>553</v>
      </c>
      <c r="C27" s="387"/>
      <c r="D27" s="550"/>
      <c r="E27" s="510"/>
    </row>
    <row r="28" spans="1:5" s="480" customFormat="1" ht="12" customHeight="1" thickBot="1">
      <c r="A28" s="530" t="s">
        <v>323</v>
      </c>
      <c r="B28" s="534" t="s">
        <v>672</v>
      </c>
      <c r="C28" s="514"/>
      <c r="D28" s="551"/>
      <c r="E28" s="509"/>
    </row>
    <row r="29" spans="1:5" s="480" customFormat="1" ht="12" customHeight="1" thickBot="1">
      <c r="A29" s="517" t="s">
        <v>11</v>
      </c>
      <c r="B29" s="327" t="s">
        <v>554</v>
      </c>
      <c r="C29" s="386">
        <f>+C30+C31+C32</f>
        <v>0</v>
      </c>
      <c r="D29" s="545">
        <f>+D30+D31+D32</f>
        <v>0</v>
      </c>
      <c r="E29" s="524">
        <f>+E30+E31+E32</f>
        <v>0</v>
      </c>
    </row>
    <row r="30" spans="1:5" s="480" customFormat="1" ht="12" customHeight="1">
      <c r="A30" s="531" t="s">
        <v>62</v>
      </c>
      <c r="B30" s="532" t="s">
        <v>339</v>
      </c>
      <c r="C30" s="80"/>
      <c r="D30" s="538"/>
      <c r="E30" s="511"/>
    </row>
    <row r="31" spans="1:5" s="480" customFormat="1" ht="12" customHeight="1">
      <c r="A31" s="531" t="s">
        <v>63</v>
      </c>
      <c r="B31" s="533" t="s">
        <v>340</v>
      </c>
      <c r="C31" s="387"/>
      <c r="D31" s="550"/>
      <c r="E31" s="510"/>
    </row>
    <row r="32" spans="1:5" s="480" customFormat="1" ht="12" customHeight="1" thickBot="1">
      <c r="A32" s="530" t="s">
        <v>64</v>
      </c>
      <c r="B32" s="516" t="s">
        <v>342</v>
      </c>
      <c r="C32" s="514"/>
      <c r="D32" s="551"/>
      <c r="E32" s="509"/>
    </row>
    <row r="33" spans="1:5" s="480" customFormat="1" ht="12" customHeight="1" thickBot="1">
      <c r="A33" s="517" t="s">
        <v>12</v>
      </c>
      <c r="B33" s="327" t="s">
        <v>467</v>
      </c>
      <c r="C33" s="41"/>
      <c r="D33" s="549"/>
      <c r="E33" s="523"/>
    </row>
    <row r="34" spans="1:5" s="480" customFormat="1" ht="12" customHeight="1" thickBot="1">
      <c r="A34" s="517" t="s">
        <v>13</v>
      </c>
      <c r="B34" s="327" t="s">
        <v>555</v>
      </c>
      <c r="C34" s="41"/>
      <c r="D34" s="549"/>
      <c r="E34" s="523"/>
    </row>
    <row r="35" spans="1:5" s="480" customFormat="1" ht="12" customHeight="1" thickBot="1">
      <c r="A35" s="454" t="s">
        <v>14</v>
      </c>
      <c r="B35" s="327" t="s">
        <v>556</v>
      </c>
      <c r="C35" s="386">
        <f>+C8+C19+C24+C25+C29+C33+C34</f>
        <v>0</v>
      </c>
      <c r="D35" s="545">
        <f>+D8+D19+D24+D25+D29+D33+D34</f>
        <v>0</v>
      </c>
      <c r="E35" s="524">
        <f>+E8+E19+E24+E25+E29+E33+E34</f>
        <v>0</v>
      </c>
    </row>
    <row r="36" spans="1:5" s="507" customFormat="1" ht="12" customHeight="1" thickBot="1">
      <c r="A36" s="519" t="s">
        <v>15</v>
      </c>
      <c r="B36" s="327" t="s">
        <v>557</v>
      </c>
      <c r="C36" s="386">
        <f>+C37+C38+C39</f>
        <v>0</v>
      </c>
      <c r="D36" s="545">
        <f>+D37+D38+D39</f>
        <v>0</v>
      </c>
      <c r="E36" s="524">
        <f>+E37+E38+E39</f>
        <v>0</v>
      </c>
    </row>
    <row r="37" spans="1:5" s="507" customFormat="1" ht="15" customHeight="1">
      <c r="A37" s="531" t="s">
        <v>558</v>
      </c>
      <c r="B37" s="532" t="s">
        <v>161</v>
      </c>
      <c r="C37" s="80"/>
      <c r="D37" s="538"/>
      <c r="E37" s="511"/>
    </row>
    <row r="38" spans="1:5" s="507" customFormat="1" ht="15" customHeight="1">
      <c r="A38" s="531" t="s">
        <v>559</v>
      </c>
      <c r="B38" s="533" t="s">
        <v>3</v>
      </c>
      <c r="C38" s="387"/>
      <c r="D38" s="550"/>
      <c r="E38" s="510"/>
    </row>
    <row r="39" spans="1:5" ht="13.5" thickBot="1">
      <c r="A39" s="530" t="s">
        <v>560</v>
      </c>
      <c r="B39" s="516" t="s">
        <v>561</v>
      </c>
      <c r="C39" s="514"/>
      <c r="D39" s="551"/>
      <c r="E39" s="509"/>
    </row>
    <row r="40" spans="1:5" s="506" customFormat="1" ht="16.5" customHeight="1" thickBot="1">
      <c r="A40" s="519" t="s">
        <v>16</v>
      </c>
      <c r="B40" s="520" t="s">
        <v>562</v>
      </c>
      <c r="C40" s="86">
        <f>+C35+C36</f>
        <v>0</v>
      </c>
      <c r="D40" s="552">
        <f>+D35+D36</f>
        <v>0</v>
      </c>
      <c r="E40" s="525">
        <f>+E35+E36</f>
        <v>0</v>
      </c>
    </row>
    <row r="41" spans="1:5" s="291" customFormat="1" ht="12" customHeight="1">
      <c r="A41" s="462"/>
      <c r="B41" s="463"/>
      <c r="C41" s="478"/>
      <c r="D41" s="478"/>
      <c r="E41" s="478"/>
    </row>
    <row r="42" spans="1:5" ht="12" customHeight="1" thickBot="1">
      <c r="A42" s="464"/>
      <c r="B42" s="465"/>
      <c r="C42" s="479"/>
      <c r="D42" s="479"/>
      <c r="E42" s="479"/>
    </row>
    <row r="43" spans="1:5" ht="12" customHeight="1" thickBot="1">
      <c r="A43" s="765" t="s">
        <v>43</v>
      </c>
      <c r="B43" s="766"/>
      <c r="C43" s="766"/>
      <c r="D43" s="766"/>
      <c r="E43" s="767"/>
    </row>
    <row r="44" spans="1:5" ht="12" customHeight="1" thickBot="1">
      <c r="A44" s="517" t="s">
        <v>7</v>
      </c>
      <c r="B44" s="327" t="s">
        <v>563</v>
      </c>
      <c r="C44" s="386">
        <f>SUM(C45:C49)</f>
        <v>0</v>
      </c>
      <c r="D44" s="386">
        <f>SUM(D45:D49)</f>
        <v>0</v>
      </c>
      <c r="E44" s="524">
        <f>SUM(E45:E49)</f>
        <v>0</v>
      </c>
    </row>
    <row r="45" spans="1:5" ht="12" customHeight="1">
      <c r="A45" s="530" t="s">
        <v>69</v>
      </c>
      <c r="B45" s="308" t="s">
        <v>37</v>
      </c>
      <c r="C45" s="80"/>
      <c r="D45" s="80"/>
      <c r="E45" s="511"/>
    </row>
    <row r="46" spans="1:5" ht="12" customHeight="1">
      <c r="A46" s="530" t="s">
        <v>70</v>
      </c>
      <c r="B46" s="307" t="s">
        <v>131</v>
      </c>
      <c r="C46" s="380"/>
      <c r="D46" s="380"/>
      <c r="E46" s="535"/>
    </row>
    <row r="47" spans="1:5" ht="12" customHeight="1">
      <c r="A47" s="530" t="s">
        <v>71</v>
      </c>
      <c r="B47" s="307" t="s">
        <v>98</v>
      </c>
      <c r="C47" s="380"/>
      <c r="D47" s="380"/>
      <c r="E47" s="535"/>
    </row>
    <row r="48" spans="1:5" s="291" customFormat="1" ht="12" customHeight="1">
      <c r="A48" s="530" t="s">
        <v>72</v>
      </c>
      <c r="B48" s="307" t="s">
        <v>132</v>
      </c>
      <c r="C48" s="380"/>
      <c r="D48" s="380"/>
      <c r="E48" s="535"/>
    </row>
    <row r="49" spans="1:5" ht="12" customHeight="1" thickBot="1">
      <c r="A49" s="530" t="s">
        <v>105</v>
      </c>
      <c r="B49" s="307" t="s">
        <v>133</v>
      </c>
      <c r="C49" s="380"/>
      <c r="D49" s="380"/>
      <c r="E49" s="535"/>
    </row>
    <row r="50" spans="1:5" ht="12" customHeight="1" thickBot="1">
      <c r="A50" s="517" t="s">
        <v>8</v>
      </c>
      <c r="B50" s="327" t="s">
        <v>564</v>
      </c>
      <c r="C50" s="386">
        <f>SUM(C51:C53)</f>
        <v>0</v>
      </c>
      <c r="D50" s="386">
        <f>SUM(D51:D53)</f>
        <v>0</v>
      </c>
      <c r="E50" s="524">
        <f>SUM(E51:E53)</f>
        <v>0</v>
      </c>
    </row>
    <row r="51" spans="1:5" ht="12" customHeight="1">
      <c r="A51" s="530" t="s">
        <v>75</v>
      </c>
      <c r="B51" s="308" t="s">
        <v>154</v>
      </c>
      <c r="C51" s="80"/>
      <c r="D51" s="80"/>
      <c r="E51" s="511"/>
    </row>
    <row r="52" spans="1:5" ht="12" customHeight="1">
      <c r="A52" s="530" t="s">
        <v>76</v>
      </c>
      <c r="B52" s="307" t="s">
        <v>135</v>
      </c>
      <c r="C52" s="380"/>
      <c r="D52" s="380"/>
      <c r="E52" s="535"/>
    </row>
    <row r="53" spans="1:5" ht="15" customHeight="1">
      <c r="A53" s="530" t="s">
        <v>77</v>
      </c>
      <c r="B53" s="307" t="s">
        <v>44</v>
      </c>
      <c r="C53" s="380"/>
      <c r="D53" s="380"/>
      <c r="E53" s="535"/>
    </row>
    <row r="54" spans="1:5" ht="13.5" thickBot="1">
      <c r="A54" s="530" t="s">
        <v>78</v>
      </c>
      <c r="B54" s="307" t="s">
        <v>673</v>
      </c>
      <c r="C54" s="380"/>
      <c r="D54" s="380"/>
      <c r="E54" s="535"/>
    </row>
    <row r="55" spans="1:5" ht="15" customHeight="1" thickBot="1">
      <c r="A55" s="517" t="s">
        <v>9</v>
      </c>
      <c r="B55" s="521" t="s">
        <v>565</v>
      </c>
      <c r="C55" s="86">
        <f>+C44+C50</f>
        <v>0</v>
      </c>
      <c r="D55" s="86">
        <f>+D44+D50</f>
        <v>0</v>
      </c>
      <c r="E55" s="525">
        <f>+E44+E50</f>
        <v>0</v>
      </c>
    </row>
    <row r="56" spans="3:5" ht="13.5" thickBot="1">
      <c r="C56" s="526"/>
      <c r="D56" s="526"/>
      <c r="E56" s="526"/>
    </row>
    <row r="57" spans="1:5" ht="13.5" thickBot="1">
      <c r="A57" s="605" t="s">
        <v>726</v>
      </c>
      <c r="B57" s="606"/>
      <c r="C57" s="90"/>
      <c r="D57" s="90"/>
      <c r="E57" s="515"/>
    </row>
    <row r="58" spans="1:5" ht="13.5" thickBot="1">
      <c r="A58" s="607" t="s">
        <v>725</v>
      </c>
      <c r="B58" s="608"/>
      <c r="C58" s="90"/>
      <c r="D58" s="90"/>
      <c r="E58" s="515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workbookViewId="0" topLeftCell="A1">
      <selection activeCell="G1" sqref="G1"/>
    </sheetView>
  </sheetViews>
  <sheetFormatPr defaultColWidth="9.00390625" defaultRowHeight="12.75"/>
  <cols>
    <col min="1" max="1" width="11.375" style="289" customWidth="1"/>
    <col min="2" max="2" width="51.375" style="32" customWidth="1"/>
    <col min="3" max="3" width="17.125" style="32" customWidth="1"/>
    <col min="4" max="4" width="11.875" style="32" customWidth="1"/>
    <col min="5" max="5" width="14.625" style="32" customWidth="1"/>
    <col min="6" max="6" width="18.50390625" style="32" bestFit="1" customWidth="1"/>
    <col min="7" max="7" width="19.375" style="32" customWidth="1"/>
    <col min="8" max="16384" width="9.375" style="32" customWidth="1"/>
  </cols>
  <sheetData>
    <row r="1" ht="12.75">
      <c r="G1" s="663" t="s">
        <v>796</v>
      </c>
    </row>
    <row r="2" spans="1:7" ht="15.75">
      <c r="A2" s="781" t="s">
        <v>759</v>
      </c>
      <c r="B2" s="781"/>
      <c r="C2" s="781"/>
      <c r="D2" s="781"/>
      <c r="E2" s="781"/>
      <c r="F2" s="781"/>
      <c r="G2" s="781"/>
    </row>
    <row r="3" ht="12.75">
      <c r="G3" s="663"/>
    </row>
    <row r="4" ht="13.5" thickBot="1">
      <c r="G4" s="663" t="s">
        <v>727</v>
      </c>
    </row>
    <row r="5" spans="1:7" ht="17.25" customHeight="1" thickBot="1">
      <c r="A5" s="782" t="s">
        <v>244</v>
      </c>
      <c r="B5" s="784" t="s">
        <v>301</v>
      </c>
      <c r="C5" s="784" t="s">
        <v>674</v>
      </c>
      <c r="D5" s="784" t="s">
        <v>715</v>
      </c>
      <c r="E5" s="786" t="s">
        <v>675</v>
      </c>
      <c r="F5" s="786"/>
      <c r="G5" s="787"/>
    </row>
    <row r="6" spans="1:7" s="290" customFormat="1" ht="57.75" customHeight="1" thickBot="1">
      <c r="A6" s="783"/>
      <c r="B6" s="785"/>
      <c r="C6" s="785"/>
      <c r="D6" s="785"/>
      <c r="E6" s="664" t="s">
        <v>676</v>
      </c>
      <c r="F6" s="664" t="s">
        <v>761</v>
      </c>
      <c r="G6" s="665" t="s">
        <v>762</v>
      </c>
    </row>
    <row r="7" spans="1:7" s="291" customFormat="1" ht="15" customHeight="1" thickBot="1">
      <c r="A7" s="666" t="s">
        <v>407</v>
      </c>
      <c r="B7" s="664" t="s">
        <v>408</v>
      </c>
      <c r="C7" s="664" t="s">
        <v>409</v>
      </c>
      <c r="D7" s="664" t="s">
        <v>410</v>
      </c>
      <c r="E7" s="664" t="s">
        <v>760</v>
      </c>
      <c r="F7" s="664" t="s">
        <v>487</v>
      </c>
      <c r="G7" s="665" t="s">
        <v>488</v>
      </c>
    </row>
    <row r="8" spans="1:7" ht="15" customHeight="1">
      <c r="A8" s="667" t="s">
        <v>7</v>
      </c>
      <c r="B8" s="668" t="s">
        <v>742</v>
      </c>
      <c r="C8" s="669">
        <v>1218290</v>
      </c>
      <c r="D8" s="669"/>
      <c r="E8" s="670">
        <f>C8+D8</f>
        <v>1218290</v>
      </c>
      <c r="F8" s="669">
        <v>1218290</v>
      </c>
      <c r="G8" s="671"/>
    </row>
    <row r="9" spans="1:7" ht="15" customHeight="1">
      <c r="A9" s="672" t="s">
        <v>8</v>
      </c>
      <c r="B9" s="673" t="s">
        <v>743</v>
      </c>
      <c r="C9" s="674">
        <v>1254767</v>
      </c>
      <c r="D9" s="674"/>
      <c r="E9" s="670">
        <f aca="true" t="shared" si="0" ref="E9:E29">C9+D9</f>
        <v>1254767</v>
      </c>
      <c r="F9" s="674">
        <v>1254767</v>
      </c>
      <c r="G9" s="675"/>
    </row>
    <row r="10" spans="1:7" ht="15" customHeight="1">
      <c r="A10" s="672" t="s">
        <v>9</v>
      </c>
      <c r="B10" s="673"/>
      <c r="C10" s="674"/>
      <c r="D10" s="674"/>
      <c r="E10" s="670">
        <f t="shared" si="0"/>
        <v>0</v>
      </c>
      <c r="F10" s="674"/>
      <c r="G10" s="675"/>
    </row>
    <row r="11" spans="1:7" ht="15" customHeight="1">
      <c r="A11" s="672" t="s">
        <v>10</v>
      </c>
      <c r="B11" s="673"/>
      <c r="C11" s="674"/>
      <c r="D11" s="674"/>
      <c r="E11" s="670">
        <f t="shared" si="0"/>
        <v>0</v>
      </c>
      <c r="F11" s="674"/>
      <c r="G11" s="675"/>
    </row>
    <row r="12" spans="1:7" ht="15" customHeight="1">
      <c r="A12" s="672" t="s">
        <v>11</v>
      </c>
      <c r="B12" s="673"/>
      <c r="C12" s="674"/>
      <c r="D12" s="674"/>
      <c r="E12" s="670">
        <f t="shared" si="0"/>
        <v>0</v>
      </c>
      <c r="F12" s="674"/>
      <c r="G12" s="675"/>
    </row>
    <row r="13" spans="1:7" ht="15" customHeight="1">
      <c r="A13" s="672" t="s">
        <v>12</v>
      </c>
      <c r="B13" s="673"/>
      <c r="C13" s="674"/>
      <c r="D13" s="674"/>
      <c r="E13" s="670">
        <f t="shared" si="0"/>
        <v>0</v>
      </c>
      <c r="F13" s="674"/>
      <c r="G13" s="675"/>
    </row>
    <row r="14" spans="1:7" ht="15" customHeight="1">
      <c r="A14" s="672" t="s">
        <v>13</v>
      </c>
      <c r="B14" s="673"/>
      <c r="C14" s="674"/>
      <c r="D14" s="674"/>
      <c r="E14" s="670">
        <f t="shared" si="0"/>
        <v>0</v>
      </c>
      <c r="F14" s="674"/>
      <c r="G14" s="675"/>
    </row>
    <row r="15" spans="1:7" ht="15" customHeight="1">
      <c r="A15" s="672" t="s">
        <v>14</v>
      </c>
      <c r="B15" s="673"/>
      <c r="C15" s="674"/>
      <c r="D15" s="674"/>
      <c r="E15" s="670">
        <f t="shared" si="0"/>
        <v>0</v>
      </c>
      <c r="F15" s="674"/>
      <c r="G15" s="675"/>
    </row>
    <row r="16" spans="1:7" ht="15" customHeight="1">
      <c r="A16" s="672" t="s">
        <v>15</v>
      </c>
      <c r="B16" s="673"/>
      <c r="C16" s="674"/>
      <c r="D16" s="674"/>
      <c r="E16" s="670">
        <f t="shared" si="0"/>
        <v>0</v>
      </c>
      <c r="F16" s="674"/>
      <c r="G16" s="675"/>
    </row>
    <row r="17" spans="1:7" ht="15" customHeight="1">
      <c r="A17" s="672" t="s">
        <v>16</v>
      </c>
      <c r="B17" s="673"/>
      <c r="C17" s="674"/>
      <c r="D17" s="674"/>
      <c r="E17" s="670">
        <f t="shared" si="0"/>
        <v>0</v>
      </c>
      <c r="F17" s="674"/>
      <c r="G17" s="675"/>
    </row>
    <row r="18" spans="1:7" ht="15" customHeight="1">
      <c r="A18" s="672" t="s">
        <v>17</v>
      </c>
      <c r="B18" s="673"/>
      <c r="C18" s="674"/>
      <c r="D18" s="674"/>
      <c r="E18" s="670">
        <f t="shared" si="0"/>
        <v>0</v>
      </c>
      <c r="F18" s="674"/>
      <c r="G18" s="675"/>
    </row>
    <row r="19" spans="1:7" ht="15" customHeight="1">
      <c r="A19" s="672" t="s">
        <v>18</v>
      </c>
      <c r="B19" s="673"/>
      <c r="C19" s="674"/>
      <c r="D19" s="674"/>
      <c r="E19" s="670">
        <f t="shared" si="0"/>
        <v>0</v>
      </c>
      <c r="F19" s="674"/>
      <c r="G19" s="675"/>
    </row>
    <row r="20" spans="1:7" ht="15" customHeight="1">
      <c r="A20" s="672" t="s">
        <v>19</v>
      </c>
      <c r="B20" s="673"/>
      <c r="C20" s="674"/>
      <c r="D20" s="674"/>
      <c r="E20" s="670">
        <f t="shared" si="0"/>
        <v>0</v>
      </c>
      <c r="F20" s="674"/>
      <c r="G20" s="675"/>
    </row>
    <row r="21" spans="1:7" ht="15" customHeight="1">
      <c r="A21" s="672" t="s">
        <v>20</v>
      </c>
      <c r="B21" s="673"/>
      <c r="C21" s="674"/>
      <c r="D21" s="674"/>
      <c r="E21" s="670">
        <f t="shared" si="0"/>
        <v>0</v>
      </c>
      <c r="F21" s="674"/>
      <c r="G21" s="675"/>
    </row>
    <row r="22" spans="1:7" ht="15" customHeight="1">
      <c r="A22" s="672" t="s">
        <v>21</v>
      </c>
      <c r="B22" s="673"/>
      <c r="C22" s="674"/>
      <c r="D22" s="674"/>
      <c r="E22" s="670">
        <f t="shared" si="0"/>
        <v>0</v>
      </c>
      <c r="F22" s="674"/>
      <c r="G22" s="675"/>
    </row>
    <row r="23" spans="1:7" ht="15" customHeight="1">
      <c r="A23" s="672" t="s">
        <v>22</v>
      </c>
      <c r="B23" s="673"/>
      <c r="C23" s="674"/>
      <c r="D23" s="674"/>
      <c r="E23" s="670">
        <f t="shared" si="0"/>
        <v>0</v>
      </c>
      <c r="F23" s="674"/>
      <c r="G23" s="675"/>
    </row>
    <row r="24" spans="1:7" ht="15" customHeight="1">
      <c r="A24" s="672" t="s">
        <v>23</v>
      </c>
      <c r="B24" s="673"/>
      <c r="C24" s="674"/>
      <c r="D24" s="674"/>
      <c r="E24" s="670">
        <f t="shared" si="0"/>
        <v>0</v>
      </c>
      <c r="F24" s="674"/>
      <c r="G24" s="675"/>
    </row>
    <row r="25" spans="1:7" ht="15" customHeight="1">
      <c r="A25" s="672" t="s">
        <v>24</v>
      </c>
      <c r="B25" s="673"/>
      <c r="C25" s="674"/>
      <c r="D25" s="674"/>
      <c r="E25" s="670">
        <f t="shared" si="0"/>
        <v>0</v>
      </c>
      <c r="F25" s="674"/>
      <c r="G25" s="675"/>
    </row>
    <row r="26" spans="1:7" ht="15" customHeight="1">
      <c r="A26" s="672" t="s">
        <v>25</v>
      </c>
      <c r="B26" s="673"/>
      <c r="C26" s="674"/>
      <c r="D26" s="674"/>
      <c r="E26" s="670">
        <f t="shared" si="0"/>
        <v>0</v>
      </c>
      <c r="F26" s="674"/>
      <c r="G26" s="675"/>
    </row>
    <row r="27" spans="1:7" ht="15" customHeight="1">
      <c r="A27" s="672" t="s">
        <v>26</v>
      </c>
      <c r="B27" s="673"/>
      <c r="C27" s="674"/>
      <c r="D27" s="674"/>
      <c r="E27" s="670">
        <f t="shared" si="0"/>
        <v>0</v>
      </c>
      <c r="F27" s="674"/>
      <c r="G27" s="675"/>
    </row>
    <row r="28" spans="1:7" ht="15" customHeight="1">
      <c r="A28" s="672" t="s">
        <v>27</v>
      </c>
      <c r="B28" s="673"/>
      <c r="C28" s="674"/>
      <c r="D28" s="674"/>
      <c r="E28" s="670">
        <f t="shared" si="0"/>
        <v>0</v>
      </c>
      <c r="F28" s="674"/>
      <c r="G28" s="675"/>
    </row>
    <row r="29" spans="1:7" ht="15" customHeight="1" thickBot="1">
      <c r="A29" s="672" t="s">
        <v>28</v>
      </c>
      <c r="B29" s="673"/>
      <c r="C29" s="674"/>
      <c r="D29" s="674"/>
      <c r="E29" s="670">
        <f t="shared" si="0"/>
        <v>0</v>
      </c>
      <c r="F29" s="674"/>
      <c r="G29" s="675"/>
    </row>
    <row r="30" spans="1:7" ht="15" customHeight="1" thickBot="1">
      <c r="A30" s="779" t="s">
        <v>40</v>
      </c>
      <c r="B30" s="780"/>
      <c r="C30" s="676">
        <f>SUM(C8:C29)</f>
        <v>2473057</v>
      </c>
      <c r="D30" s="676">
        <f>SUM(D8:D29)</f>
        <v>0</v>
      </c>
      <c r="E30" s="676">
        <f>SUM(E8:E29)</f>
        <v>2473057</v>
      </c>
      <c r="F30" s="676">
        <f>SUM(F8:F29)</f>
        <v>2473057</v>
      </c>
      <c r="G30" s="677">
        <f>SUM(G8:G29)</f>
        <v>0</v>
      </c>
    </row>
  </sheetData>
  <sheetProtection/>
  <mergeCells count="7">
    <mergeCell ref="A30:B30"/>
    <mergeCell ref="A2:G2"/>
    <mergeCell ref="A5:A6"/>
    <mergeCell ref="B5:B6"/>
    <mergeCell ref="C5:C6"/>
    <mergeCell ref="D5:D6"/>
    <mergeCell ref="E5:G5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zoomScale="120" zoomScaleNormal="120" zoomScaleSheetLayoutView="100" workbookViewId="0" topLeftCell="A1">
      <selection activeCell="A1" sqref="A1:E1"/>
    </sheetView>
  </sheetViews>
  <sheetFormatPr defaultColWidth="9.00390625" defaultRowHeight="12.75"/>
  <cols>
    <col min="1" max="1" width="9.00390625" style="348" customWidth="1"/>
    <col min="2" max="2" width="64.875" style="348" customWidth="1"/>
    <col min="3" max="3" width="17.375" style="348" customWidth="1"/>
    <col min="4" max="5" width="17.375" style="349" customWidth="1"/>
    <col min="6" max="16384" width="9.375" style="359" customWidth="1"/>
  </cols>
  <sheetData>
    <row r="1" spans="1:5" ht="15.75">
      <c r="A1" s="789" t="s">
        <v>795</v>
      </c>
      <c r="B1" s="789"/>
      <c r="C1" s="789"/>
      <c r="D1" s="789"/>
      <c r="E1" s="789"/>
    </row>
    <row r="2" spans="1:5" ht="32.25" customHeight="1">
      <c r="A2" s="788" t="s">
        <v>763</v>
      </c>
      <c r="B2" s="727"/>
      <c r="C2" s="727"/>
      <c r="D2" s="727"/>
      <c r="E2" s="727"/>
    </row>
    <row r="3" spans="1:5" ht="15.75" customHeight="1">
      <c r="A3" s="728" t="s">
        <v>4</v>
      </c>
      <c r="B3" s="728"/>
      <c r="C3" s="728"/>
      <c r="D3" s="728"/>
      <c r="E3" s="728"/>
    </row>
    <row r="4" spans="1:5" ht="15.75" customHeight="1" thickBot="1">
      <c r="A4" s="45" t="s">
        <v>109</v>
      </c>
      <c r="B4" s="45"/>
      <c r="C4" s="45"/>
      <c r="D4" s="346"/>
      <c r="E4" s="346" t="s">
        <v>727</v>
      </c>
    </row>
    <row r="5" spans="1:5" ht="15.75" customHeight="1">
      <c r="A5" s="729" t="s">
        <v>57</v>
      </c>
      <c r="B5" s="720" t="s">
        <v>6</v>
      </c>
      <c r="C5" s="790" t="str">
        <f>+CONCATENATE(LEFT(ÖSSZEFÜGGÉSEK!A4,4)-1,". évi tény")</f>
        <v>2015. évi tény</v>
      </c>
      <c r="D5" s="722" t="str">
        <f>+CONCATENATE(LEFT(ÖSSZEFÜGGÉSEK!A4,4),". évi")</f>
        <v>2016. évi</v>
      </c>
      <c r="E5" s="723"/>
    </row>
    <row r="6" spans="1:5" ht="37.5" customHeight="1" thickBot="1">
      <c r="A6" s="730"/>
      <c r="B6" s="721"/>
      <c r="C6" s="791"/>
      <c r="D6" s="47" t="s">
        <v>179</v>
      </c>
      <c r="E6" s="48" t="s">
        <v>180</v>
      </c>
    </row>
    <row r="7" spans="1:5" s="360" customFormat="1" ht="12" customHeight="1" thickBot="1">
      <c r="A7" s="324" t="s">
        <v>407</v>
      </c>
      <c r="B7" s="325" t="s">
        <v>408</v>
      </c>
      <c r="C7" s="325" t="s">
        <v>409</v>
      </c>
      <c r="D7" s="325" t="s">
        <v>411</v>
      </c>
      <c r="E7" s="326" t="s">
        <v>487</v>
      </c>
    </row>
    <row r="8" spans="1:5" s="361" customFormat="1" ht="12" customHeight="1" thickBot="1">
      <c r="A8" s="319" t="s">
        <v>7</v>
      </c>
      <c r="B8" s="553" t="s">
        <v>302</v>
      </c>
      <c r="C8" s="351">
        <f>+C9+C10+C11+C12+C13+C14</f>
        <v>180458000</v>
      </c>
      <c r="D8" s="351">
        <f>+D9+D10+D11+D12+D13+D14</f>
        <v>156066151</v>
      </c>
      <c r="E8" s="334">
        <f>+E9+E10+E11+E12+E13+E14</f>
        <v>156066151</v>
      </c>
    </row>
    <row r="9" spans="1:5" s="361" customFormat="1" ht="12" customHeight="1">
      <c r="A9" s="314" t="s">
        <v>69</v>
      </c>
      <c r="B9" s="554" t="s">
        <v>303</v>
      </c>
      <c r="C9" s="353">
        <v>57340000</v>
      </c>
      <c r="D9" s="353">
        <v>61122339</v>
      </c>
      <c r="E9" s="336">
        <v>61122339</v>
      </c>
    </row>
    <row r="10" spans="1:5" s="361" customFormat="1" ht="12" customHeight="1">
      <c r="A10" s="313" t="s">
        <v>70</v>
      </c>
      <c r="B10" s="555" t="s">
        <v>304</v>
      </c>
      <c r="C10" s="352">
        <v>32681000</v>
      </c>
      <c r="D10" s="352">
        <v>30928967</v>
      </c>
      <c r="E10" s="335">
        <v>30928967</v>
      </c>
    </row>
    <row r="11" spans="1:5" s="361" customFormat="1" ht="12" customHeight="1">
      <c r="A11" s="313" t="s">
        <v>71</v>
      </c>
      <c r="B11" s="555" t="s">
        <v>305</v>
      </c>
      <c r="C11" s="352">
        <v>80581000</v>
      </c>
      <c r="D11" s="352">
        <v>54715744</v>
      </c>
      <c r="E11" s="335">
        <v>54715744</v>
      </c>
    </row>
    <row r="12" spans="1:5" s="361" customFormat="1" ht="12" customHeight="1">
      <c r="A12" s="313" t="s">
        <v>72</v>
      </c>
      <c r="B12" s="555" t="s">
        <v>306</v>
      </c>
      <c r="C12" s="352">
        <v>1985000</v>
      </c>
      <c r="D12" s="352">
        <v>1987020</v>
      </c>
      <c r="E12" s="335">
        <v>1987020</v>
      </c>
    </row>
    <row r="13" spans="1:5" s="361" customFormat="1" ht="12" customHeight="1">
      <c r="A13" s="313" t="s">
        <v>105</v>
      </c>
      <c r="B13" s="656" t="s">
        <v>734</v>
      </c>
      <c r="C13" s="352">
        <v>7871000</v>
      </c>
      <c r="D13" s="352">
        <v>6183393</v>
      </c>
      <c r="E13" s="335">
        <v>6183393</v>
      </c>
    </row>
    <row r="14" spans="1:5" s="361" customFormat="1" ht="12" customHeight="1" thickBot="1">
      <c r="A14" s="315" t="s">
        <v>73</v>
      </c>
      <c r="B14" s="657" t="s">
        <v>735</v>
      </c>
      <c r="C14" s="544"/>
      <c r="D14" s="354">
        <v>1128688</v>
      </c>
      <c r="E14" s="337">
        <v>1128688</v>
      </c>
    </row>
    <row r="15" spans="1:5" s="361" customFormat="1" ht="12" customHeight="1" thickBot="1">
      <c r="A15" s="319" t="s">
        <v>8</v>
      </c>
      <c r="B15" s="557" t="s">
        <v>307</v>
      </c>
      <c r="C15" s="351">
        <f>+C16+C17+C18+C19+C20</f>
        <v>147941000</v>
      </c>
      <c r="D15" s="351">
        <f>+D16+D17+D18+D19+D20</f>
        <v>172973311</v>
      </c>
      <c r="E15" s="334">
        <f>+E16+E17+E18+E19+E20</f>
        <v>149081967</v>
      </c>
    </row>
    <row r="16" spans="1:5" s="361" customFormat="1" ht="12" customHeight="1">
      <c r="A16" s="314" t="s">
        <v>75</v>
      </c>
      <c r="B16" s="554" t="s">
        <v>308</v>
      </c>
      <c r="C16" s="353"/>
      <c r="D16" s="353"/>
      <c r="E16" s="336"/>
    </row>
    <row r="17" spans="1:5" s="361" customFormat="1" ht="12" customHeight="1">
      <c r="A17" s="313" t="s">
        <v>76</v>
      </c>
      <c r="B17" s="555" t="s">
        <v>309</v>
      </c>
      <c r="C17" s="352"/>
      <c r="D17" s="352"/>
      <c r="E17" s="335"/>
    </row>
    <row r="18" spans="1:5" s="361" customFormat="1" ht="12" customHeight="1">
      <c r="A18" s="313" t="s">
        <v>77</v>
      </c>
      <c r="B18" s="555" t="s">
        <v>310</v>
      </c>
      <c r="C18" s="352"/>
      <c r="D18" s="352"/>
      <c r="E18" s="335"/>
    </row>
    <row r="19" spans="1:5" s="361" customFormat="1" ht="12" customHeight="1">
      <c r="A19" s="313" t="s">
        <v>78</v>
      </c>
      <c r="B19" s="555" t="s">
        <v>311</v>
      </c>
      <c r="C19" s="352"/>
      <c r="D19" s="352"/>
      <c r="E19" s="335"/>
    </row>
    <row r="20" spans="1:5" s="361" customFormat="1" ht="12" customHeight="1">
      <c r="A20" s="313" t="s">
        <v>79</v>
      </c>
      <c r="B20" s="555" t="s">
        <v>312</v>
      </c>
      <c r="C20" s="352">
        <v>147941000</v>
      </c>
      <c r="D20" s="352">
        <v>172973311</v>
      </c>
      <c r="E20" s="335">
        <v>149081967</v>
      </c>
    </row>
    <row r="21" spans="1:5" s="361" customFormat="1" ht="12" customHeight="1" thickBot="1">
      <c r="A21" s="315" t="s">
        <v>86</v>
      </c>
      <c r="B21" s="556" t="s">
        <v>313</v>
      </c>
      <c r="C21" s="354"/>
      <c r="D21" s="354"/>
      <c r="E21" s="337"/>
    </row>
    <row r="22" spans="1:5" s="361" customFormat="1" ht="12" customHeight="1" thickBot="1">
      <c r="A22" s="319" t="s">
        <v>9</v>
      </c>
      <c r="B22" s="553" t="s">
        <v>314</v>
      </c>
      <c r="C22" s="351">
        <f>+C23+C24+C25+C26+C27</f>
        <v>315094000</v>
      </c>
      <c r="D22" s="351">
        <f>+D23+D24+D25+D26+D27</f>
        <v>3810000</v>
      </c>
      <c r="E22" s="334">
        <f>+E23+E24+E25+E26+E27</f>
        <v>3450437</v>
      </c>
    </row>
    <row r="23" spans="1:5" s="361" customFormat="1" ht="12" customHeight="1">
      <c r="A23" s="314" t="s">
        <v>58</v>
      </c>
      <c r="B23" s="554" t="s">
        <v>315</v>
      </c>
      <c r="C23" s="353"/>
      <c r="D23" s="353"/>
      <c r="E23" s="336"/>
    </row>
    <row r="24" spans="1:5" s="361" customFormat="1" ht="12" customHeight="1">
      <c r="A24" s="313" t="s">
        <v>59</v>
      </c>
      <c r="B24" s="555" t="s">
        <v>316</v>
      </c>
      <c r="C24" s="352"/>
      <c r="D24" s="352"/>
      <c r="E24" s="335"/>
    </row>
    <row r="25" spans="1:5" s="361" customFormat="1" ht="12" customHeight="1">
      <c r="A25" s="313" t="s">
        <v>60</v>
      </c>
      <c r="B25" s="555" t="s">
        <v>317</v>
      </c>
      <c r="C25" s="352"/>
      <c r="D25" s="352"/>
      <c r="E25" s="335"/>
    </row>
    <row r="26" spans="1:5" s="361" customFormat="1" ht="12" customHeight="1">
      <c r="A26" s="313" t="s">
        <v>61</v>
      </c>
      <c r="B26" s="555" t="s">
        <v>318</v>
      </c>
      <c r="C26" s="352"/>
      <c r="D26" s="352"/>
      <c r="E26" s="335"/>
    </row>
    <row r="27" spans="1:5" s="361" customFormat="1" ht="12" customHeight="1">
      <c r="A27" s="313" t="s">
        <v>119</v>
      </c>
      <c r="B27" s="555" t="s">
        <v>319</v>
      </c>
      <c r="C27" s="352">
        <v>315094000</v>
      </c>
      <c r="D27" s="352">
        <v>3810000</v>
      </c>
      <c r="E27" s="335">
        <v>3450437</v>
      </c>
    </row>
    <row r="28" spans="1:5" s="361" customFormat="1" ht="12" customHeight="1" thickBot="1">
      <c r="A28" s="315" t="s">
        <v>120</v>
      </c>
      <c r="B28" s="556" t="s">
        <v>320</v>
      </c>
      <c r="C28" s="354">
        <v>305779000</v>
      </c>
      <c r="D28" s="354"/>
      <c r="E28" s="337"/>
    </row>
    <row r="29" spans="1:5" s="361" customFormat="1" ht="12" customHeight="1" thickBot="1">
      <c r="A29" s="324" t="s">
        <v>121</v>
      </c>
      <c r="B29" s="320" t="s">
        <v>716</v>
      </c>
      <c r="C29" s="357">
        <f>SUM(C30:C35)</f>
        <v>13304000</v>
      </c>
      <c r="D29" s="357">
        <f>SUM(D30:D35)</f>
        <v>12504000</v>
      </c>
      <c r="E29" s="370">
        <f>SUM(E30:E35)</f>
        <v>12384521</v>
      </c>
    </row>
    <row r="30" spans="1:5" s="361" customFormat="1" ht="12" customHeight="1">
      <c r="A30" s="490" t="s">
        <v>321</v>
      </c>
      <c r="B30" s="362" t="s">
        <v>736</v>
      </c>
      <c r="C30" s="353">
        <v>1556000</v>
      </c>
      <c r="D30" s="353">
        <v>1470000</v>
      </c>
      <c r="E30" s="336">
        <v>1469794</v>
      </c>
    </row>
    <row r="31" spans="1:5" s="361" customFormat="1" ht="12" customHeight="1">
      <c r="A31" s="491" t="s">
        <v>322</v>
      </c>
      <c r="B31" s="363" t="s">
        <v>720</v>
      </c>
      <c r="C31" s="352"/>
      <c r="D31" s="352"/>
      <c r="E31" s="335"/>
    </row>
    <row r="32" spans="1:5" s="361" customFormat="1" ht="12" customHeight="1">
      <c r="A32" s="491" t="s">
        <v>323</v>
      </c>
      <c r="B32" s="363" t="s">
        <v>721</v>
      </c>
      <c r="C32" s="352">
        <v>9264000</v>
      </c>
      <c r="D32" s="352">
        <v>9000000</v>
      </c>
      <c r="E32" s="335">
        <v>8974189</v>
      </c>
    </row>
    <row r="33" spans="1:5" s="361" customFormat="1" ht="12" customHeight="1">
      <c r="A33" s="491" t="s">
        <v>717</v>
      </c>
      <c r="B33" s="363" t="s">
        <v>722</v>
      </c>
      <c r="C33" s="352"/>
      <c r="D33" s="352"/>
      <c r="E33" s="335"/>
    </row>
    <row r="34" spans="1:5" s="361" customFormat="1" ht="12" customHeight="1">
      <c r="A34" s="491" t="s">
        <v>718</v>
      </c>
      <c r="B34" s="363" t="s">
        <v>737</v>
      </c>
      <c r="C34" s="352">
        <v>2191000</v>
      </c>
      <c r="D34" s="352">
        <v>1840000</v>
      </c>
      <c r="E34" s="335">
        <v>1838218</v>
      </c>
    </row>
    <row r="35" spans="1:5" s="361" customFormat="1" ht="12" customHeight="1" thickBot="1">
      <c r="A35" s="492" t="s">
        <v>719</v>
      </c>
      <c r="B35" s="343" t="s">
        <v>324</v>
      </c>
      <c r="C35" s="354">
        <v>293000</v>
      </c>
      <c r="D35" s="354">
        <v>194000</v>
      </c>
      <c r="E35" s="337">
        <v>102320</v>
      </c>
    </row>
    <row r="36" spans="1:5" s="361" customFormat="1" ht="12" customHeight="1" thickBot="1">
      <c r="A36" s="319" t="s">
        <v>11</v>
      </c>
      <c r="B36" s="553" t="s">
        <v>325</v>
      </c>
      <c r="C36" s="351">
        <f>SUM(C37:C46)</f>
        <v>67538000</v>
      </c>
      <c r="D36" s="351">
        <f>SUM(D37:D46)</f>
        <v>16425250</v>
      </c>
      <c r="E36" s="334">
        <f>SUM(E37:E46)</f>
        <v>13542515</v>
      </c>
    </row>
    <row r="37" spans="1:5" s="361" customFormat="1" ht="12" customHeight="1">
      <c r="A37" s="314" t="s">
        <v>62</v>
      </c>
      <c r="B37" s="554" t="s">
        <v>326</v>
      </c>
      <c r="C37" s="353">
        <v>1369000</v>
      </c>
      <c r="D37" s="353">
        <v>1400000</v>
      </c>
      <c r="E37" s="336">
        <v>632156</v>
      </c>
    </row>
    <row r="38" spans="1:5" s="361" customFormat="1" ht="12" customHeight="1">
      <c r="A38" s="313" t="s">
        <v>63</v>
      </c>
      <c r="B38" s="555" t="s">
        <v>327</v>
      </c>
      <c r="C38" s="352">
        <v>8855000</v>
      </c>
      <c r="D38" s="352">
        <v>10585000</v>
      </c>
      <c r="E38" s="335">
        <v>9446974</v>
      </c>
    </row>
    <row r="39" spans="1:5" s="361" customFormat="1" ht="12" customHeight="1">
      <c r="A39" s="313" t="s">
        <v>64</v>
      </c>
      <c r="B39" s="555" t="s">
        <v>328</v>
      </c>
      <c r="C39" s="352">
        <v>461000</v>
      </c>
      <c r="D39" s="352">
        <v>815000</v>
      </c>
      <c r="E39" s="335">
        <v>251723</v>
      </c>
    </row>
    <row r="40" spans="1:5" s="361" customFormat="1" ht="12" customHeight="1">
      <c r="A40" s="313" t="s">
        <v>123</v>
      </c>
      <c r="B40" s="555" t="s">
        <v>329</v>
      </c>
      <c r="C40" s="352"/>
      <c r="D40" s="352"/>
      <c r="E40" s="335"/>
    </row>
    <row r="41" spans="1:5" s="361" customFormat="1" ht="12" customHeight="1">
      <c r="A41" s="313" t="s">
        <v>124</v>
      </c>
      <c r="B41" s="555" t="s">
        <v>330</v>
      </c>
      <c r="C41" s="352">
        <v>216000</v>
      </c>
      <c r="D41" s="352">
        <v>170000</v>
      </c>
      <c r="E41" s="335">
        <v>271052</v>
      </c>
    </row>
    <row r="42" spans="1:5" s="361" customFormat="1" ht="12" customHeight="1">
      <c r="A42" s="313" t="s">
        <v>125</v>
      </c>
      <c r="B42" s="555" t="s">
        <v>331</v>
      </c>
      <c r="C42" s="352">
        <v>2640000</v>
      </c>
      <c r="D42" s="352">
        <v>3132250</v>
      </c>
      <c r="E42" s="335">
        <v>2604464</v>
      </c>
    </row>
    <row r="43" spans="1:5" s="361" customFormat="1" ht="12" customHeight="1">
      <c r="A43" s="313" t="s">
        <v>126</v>
      </c>
      <c r="B43" s="555" t="s">
        <v>332</v>
      </c>
      <c r="C43" s="352">
        <v>53992000</v>
      </c>
      <c r="D43" s="352"/>
      <c r="E43" s="335"/>
    </row>
    <row r="44" spans="1:5" s="361" customFormat="1" ht="12" customHeight="1">
      <c r="A44" s="313" t="s">
        <v>127</v>
      </c>
      <c r="B44" s="555" t="s">
        <v>333</v>
      </c>
      <c r="C44" s="352">
        <v>5000</v>
      </c>
      <c r="D44" s="352">
        <v>10000</v>
      </c>
      <c r="E44" s="335">
        <v>3495</v>
      </c>
    </row>
    <row r="45" spans="1:5" s="361" customFormat="1" ht="12" customHeight="1">
      <c r="A45" s="313" t="s">
        <v>334</v>
      </c>
      <c r="B45" s="555" t="s">
        <v>738</v>
      </c>
      <c r="C45" s="355"/>
      <c r="D45" s="355">
        <v>313000</v>
      </c>
      <c r="E45" s="338">
        <v>312651</v>
      </c>
    </row>
    <row r="46" spans="1:5" s="361" customFormat="1" ht="12" customHeight="1" thickBot="1">
      <c r="A46" s="315" t="s">
        <v>336</v>
      </c>
      <c r="B46" s="556" t="s">
        <v>337</v>
      </c>
      <c r="C46" s="356"/>
      <c r="D46" s="356"/>
      <c r="E46" s="339">
        <v>20000</v>
      </c>
    </row>
    <row r="47" spans="1:5" s="361" customFormat="1" ht="12" customHeight="1" thickBot="1">
      <c r="A47" s="319" t="s">
        <v>12</v>
      </c>
      <c r="B47" s="553" t="s">
        <v>338</v>
      </c>
      <c r="C47" s="351">
        <f>SUM(C48:C52)</f>
        <v>0</v>
      </c>
      <c r="D47" s="351">
        <f>SUM(D48:D52)</f>
        <v>800000</v>
      </c>
      <c r="E47" s="334">
        <f>SUM(E48:E52)</f>
        <v>800000</v>
      </c>
    </row>
    <row r="48" spans="1:5" s="361" customFormat="1" ht="12" customHeight="1">
      <c r="A48" s="314" t="s">
        <v>65</v>
      </c>
      <c r="B48" s="554" t="s">
        <v>339</v>
      </c>
      <c r="C48" s="372"/>
      <c r="D48" s="372"/>
      <c r="E48" s="340"/>
    </row>
    <row r="49" spans="1:5" s="361" customFormat="1" ht="12" customHeight="1">
      <c r="A49" s="313" t="s">
        <v>66</v>
      </c>
      <c r="B49" s="555" t="s">
        <v>340</v>
      </c>
      <c r="C49" s="355"/>
      <c r="D49" s="355">
        <v>800000</v>
      </c>
      <c r="E49" s="338">
        <v>800000</v>
      </c>
    </row>
    <row r="50" spans="1:5" s="361" customFormat="1" ht="12" customHeight="1">
      <c r="A50" s="313" t="s">
        <v>341</v>
      </c>
      <c r="B50" s="555" t="s">
        <v>342</v>
      </c>
      <c r="C50" s="355"/>
      <c r="D50" s="355"/>
      <c r="E50" s="338"/>
    </row>
    <row r="51" spans="1:5" s="361" customFormat="1" ht="12" customHeight="1">
      <c r="A51" s="313" t="s">
        <v>343</v>
      </c>
      <c r="B51" s="555" t="s">
        <v>344</v>
      </c>
      <c r="C51" s="355"/>
      <c r="D51" s="355"/>
      <c r="E51" s="338"/>
    </row>
    <row r="52" spans="1:5" s="361" customFormat="1" ht="12" customHeight="1" thickBot="1">
      <c r="A52" s="315" t="s">
        <v>345</v>
      </c>
      <c r="B52" s="556" t="s">
        <v>346</v>
      </c>
      <c r="C52" s="356"/>
      <c r="D52" s="356"/>
      <c r="E52" s="339"/>
    </row>
    <row r="53" spans="1:5" s="361" customFormat="1" ht="13.5" thickBot="1">
      <c r="A53" s="319" t="s">
        <v>128</v>
      </c>
      <c r="B53" s="553" t="s">
        <v>347</v>
      </c>
      <c r="C53" s="351">
        <f>SUM(C54:C56)</f>
        <v>152000</v>
      </c>
      <c r="D53" s="351">
        <f>SUM(D54:D56)</f>
        <v>30000</v>
      </c>
      <c r="E53" s="334">
        <f>SUM(E54:E56)</f>
        <v>24000</v>
      </c>
    </row>
    <row r="54" spans="1:5" s="361" customFormat="1" ht="12.75">
      <c r="A54" s="314" t="s">
        <v>67</v>
      </c>
      <c r="B54" s="554" t="s">
        <v>348</v>
      </c>
      <c r="C54" s="353"/>
      <c r="D54" s="353"/>
      <c r="E54" s="336"/>
    </row>
    <row r="55" spans="1:5" s="361" customFormat="1" ht="14.25" customHeight="1">
      <c r="A55" s="313" t="s">
        <v>68</v>
      </c>
      <c r="B55" s="555" t="s">
        <v>566</v>
      </c>
      <c r="C55" s="352"/>
      <c r="D55" s="352"/>
      <c r="E55" s="335"/>
    </row>
    <row r="56" spans="1:5" s="361" customFormat="1" ht="12.75">
      <c r="A56" s="313" t="s">
        <v>350</v>
      </c>
      <c r="B56" s="555" t="s">
        <v>351</v>
      </c>
      <c r="C56" s="352">
        <v>152000</v>
      </c>
      <c r="D56" s="352">
        <v>30000</v>
      </c>
      <c r="E56" s="335">
        <v>24000</v>
      </c>
    </row>
    <row r="57" spans="1:5" s="361" customFormat="1" ht="13.5" thickBot="1">
      <c r="A57" s="315" t="s">
        <v>352</v>
      </c>
      <c r="B57" s="556" t="s">
        <v>353</v>
      </c>
      <c r="C57" s="354"/>
      <c r="D57" s="354"/>
      <c r="E57" s="337"/>
    </row>
    <row r="58" spans="1:5" s="361" customFormat="1" ht="13.5" thickBot="1">
      <c r="A58" s="319" t="s">
        <v>14</v>
      </c>
      <c r="B58" s="557" t="s">
        <v>354</v>
      </c>
      <c r="C58" s="351">
        <f>SUM(C59:C61)</f>
        <v>0</v>
      </c>
      <c r="D58" s="351">
        <f>SUM(D59:D61)</f>
        <v>50000</v>
      </c>
      <c r="E58" s="334">
        <f>SUM(E59:E61)</f>
        <v>50000</v>
      </c>
    </row>
    <row r="59" spans="1:5" s="361" customFormat="1" ht="12.75">
      <c r="A59" s="313" t="s">
        <v>129</v>
      </c>
      <c r="B59" s="554" t="s">
        <v>355</v>
      </c>
      <c r="C59" s="355"/>
      <c r="D59" s="355"/>
      <c r="E59" s="338"/>
    </row>
    <row r="60" spans="1:5" s="361" customFormat="1" ht="12.75" customHeight="1">
      <c r="A60" s="313" t="s">
        <v>130</v>
      </c>
      <c r="B60" s="555" t="s">
        <v>567</v>
      </c>
      <c r="C60" s="355"/>
      <c r="D60" s="355"/>
      <c r="E60" s="338"/>
    </row>
    <row r="61" spans="1:5" s="361" customFormat="1" ht="12.75">
      <c r="A61" s="313" t="s">
        <v>155</v>
      </c>
      <c r="B61" s="555" t="s">
        <v>357</v>
      </c>
      <c r="C61" s="355"/>
      <c r="D61" s="355">
        <v>50000</v>
      </c>
      <c r="E61" s="338">
        <v>50000</v>
      </c>
    </row>
    <row r="62" spans="1:5" s="361" customFormat="1" ht="13.5" thickBot="1">
      <c r="A62" s="313" t="s">
        <v>358</v>
      </c>
      <c r="B62" s="556" t="s">
        <v>359</v>
      </c>
      <c r="C62" s="355"/>
      <c r="D62" s="355"/>
      <c r="E62" s="338"/>
    </row>
    <row r="63" spans="1:5" s="361" customFormat="1" ht="13.5" thickBot="1">
      <c r="A63" s="319" t="s">
        <v>15</v>
      </c>
      <c r="B63" s="553" t="s">
        <v>360</v>
      </c>
      <c r="C63" s="357">
        <f>+C8+C15+C22+C29+C36+C47+C53+C58</f>
        <v>724487000</v>
      </c>
      <c r="D63" s="357">
        <f>+D8+D15+D22+D29+D36+D47+D53+D58</f>
        <v>362658712</v>
      </c>
      <c r="E63" s="370">
        <f>+E8+E15+E22+E29+E36+E47+E53+E58</f>
        <v>335399591</v>
      </c>
    </row>
    <row r="64" spans="1:5" s="361" customFormat="1" ht="13.5" thickBot="1">
      <c r="A64" s="373" t="s">
        <v>361</v>
      </c>
      <c r="B64" s="557" t="s">
        <v>679</v>
      </c>
      <c r="C64" s="351">
        <f>SUM(C65:C67)</f>
        <v>0</v>
      </c>
      <c r="D64" s="351">
        <f>SUM(D65:D67)</f>
        <v>0</v>
      </c>
      <c r="E64" s="334">
        <f>SUM(E65:E67)</f>
        <v>0</v>
      </c>
    </row>
    <row r="65" spans="1:5" s="361" customFormat="1" ht="12.75">
      <c r="A65" s="313" t="s">
        <v>363</v>
      </c>
      <c r="B65" s="554" t="s">
        <v>364</v>
      </c>
      <c r="C65" s="355"/>
      <c r="D65" s="355"/>
      <c r="E65" s="338"/>
    </row>
    <row r="66" spans="1:5" s="361" customFormat="1" ht="12.75">
      <c r="A66" s="313" t="s">
        <v>365</v>
      </c>
      <c r="B66" s="555" t="s">
        <v>366</v>
      </c>
      <c r="C66" s="355"/>
      <c r="D66" s="355"/>
      <c r="E66" s="338"/>
    </row>
    <row r="67" spans="1:5" s="361" customFormat="1" ht="13.5" thickBot="1">
      <c r="A67" s="313" t="s">
        <v>367</v>
      </c>
      <c r="B67" s="299" t="s">
        <v>412</v>
      </c>
      <c r="C67" s="355"/>
      <c r="D67" s="355"/>
      <c r="E67" s="338"/>
    </row>
    <row r="68" spans="1:5" s="361" customFormat="1" ht="13.5" thickBot="1">
      <c r="A68" s="373" t="s">
        <v>369</v>
      </c>
      <c r="B68" s="557" t="s">
        <v>370</v>
      </c>
      <c r="C68" s="351">
        <f>SUM(C69:C72)</f>
        <v>0</v>
      </c>
      <c r="D68" s="351">
        <f>SUM(D69:D72)</f>
        <v>0</v>
      </c>
      <c r="E68" s="334">
        <f>SUM(E69:E72)</f>
        <v>0</v>
      </c>
    </row>
    <row r="69" spans="1:5" s="361" customFormat="1" ht="12.75">
      <c r="A69" s="313" t="s">
        <v>106</v>
      </c>
      <c r="B69" s="554" t="s">
        <v>371</v>
      </c>
      <c r="C69" s="355"/>
      <c r="D69" s="355"/>
      <c r="E69" s="338"/>
    </row>
    <row r="70" spans="1:5" s="361" customFormat="1" ht="12.75">
      <c r="A70" s="313" t="s">
        <v>107</v>
      </c>
      <c r="B70" s="555" t="s">
        <v>372</v>
      </c>
      <c r="C70" s="355"/>
      <c r="D70" s="355"/>
      <c r="E70" s="338"/>
    </row>
    <row r="71" spans="1:5" s="361" customFormat="1" ht="12" customHeight="1">
      <c r="A71" s="313" t="s">
        <v>373</v>
      </c>
      <c r="B71" s="555" t="s">
        <v>374</v>
      </c>
      <c r="C71" s="355"/>
      <c r="D71" s="355"/>
      <c r="E71" s="338"/>
    </row>
    <row r="72" spans="1:5" s="361" customFormat="1" ht="12" customHeight="1" thickBot="1">
      <c r="A72" s="313" t="s">
        <v>375</v>
      </c>
      <c r="B72" s="556" t="s">
        <v>376</v>
      </c>
      <c r="C72" s="355"/>
      <c r="D72" s="355"/>
      <c r="E72" s="338"/>
    </row>
    <row r="73" spans="1:5" s="361" customFormat="1" ht="12" customHeight="1" thickBot="1">
      <c r="A73" s="373" t="s">
        <v>377</v>
      </c>
      <c r="B73" s="557" t="s">
        <v>378</v>
      </c>
      <c r="C73" s="351">
        <f>SUM(C74:C75)</f>
        <v>26741000</v>
      </c>
      <c r="D73" s="351">
        <f>SUM(D74:D75)</f>
        <v>39693000</v>
      </c>
      <c r="E73" s="334">
        <f>SUM(E74:E75)</f>
        <v>39693000</v>
      </c>
    </row>
    <row r="74" spans="1:5" s="361" customFormat="1" ht="12" customHeight="1">
      <c r="A74" s="313" t="s">
        <v>379</v>
      </c>
      <c r="B74" s="554" t="s">
        <v>380</v>
      </c>
      <c r="C74" s="355">
        <v>26741000</v>
      </c>
      <c r="D74" s="355">
        <v>39693000</v>
      </c>
      <c r="E74" s="338">
        <v>39693000</v>
      </c>
    </row>
    <row r="75" spans="1:5" s="361" customFormat="1" ht="12" customHeight="1" thickBot="1">
      <c r="A75" s="313" t="s">
        <v>381</v>
      </c>
      <c r="B75" s="556" t="s">
        <v>382</v>
      </c>
      <c r="C75" s="355"/>
      <c r="D75" s="355"/>
      <c r="E75" s="338"/>
    </row>
    <row r="76" spans="1:5" s="361" customFormat="1" ht="12" customHeight="1" thickBot="1">
      <c r="A76" s="373" t="s">
        <v>383</v>
      </c>
      <c r="B76" s="557" t="s">
        <v>384</v>
      </c>
      <c r="C76" s="351">
        <f>SUM(C77:C79)</f>
        <v>5279000</v>
      </c>
      <c r="D76" s="351">
        <f>SUM(D77:D79)</f>
        <v>5736590</v>
      </c>
      <c r="E76" s="334">
        <f>SUM(E77:E79)</f>
        <v>5736590</v>
      </c>
    </row>
    <row r="77" spans="1:5" s="361" customFormat="1" ht="12" customHeight="1">
      <c r="A77" s="313" t="s">
        <v>385</v>
      </c>
      <c r="B77" s="554" t="s">
        <v>386</v>
      </c>
      <c r="C77" s="355">
        <v>5279000</v>
      </c>
      <c r="D77" s="355">
        <v>5736590</v>
      </c>
      <c r="E77" s="338">
        <v>5736590</v>
      </c>
    </row>
    <row r="78" spans="1:5" s="361" customFormat="1" ht="12" customHeight="1">
      <c r="A78" s="313" t="s">
        <v>387</v>
      </c>
      <c r="B78" s="555" t="s">
        <v>388</v>
      </c>
      <c r="C78" s="355"/>
      <c r="D78" s="355"/>
      <c r="E78" s="338"/>
    </row>
    <row r="79" spans="1:5" s="361" customFormat="1" ht="12" customHeight="1" thickBot="1">
      <c r="A79" s="313" t="s">
        <v>389</v>
      </c>
      <c r="B79" s="556" t="s">
        <v>390</v>
      </c>
      <c r="C79" s="355"/>
      <c r="D79" s="355"/>
      <c r="E79" s="338"/>
    </row>
    <row r="80" spans="1:5" s="361" customFormat="1" ht="12" customHeight="1" thickBot="1">
      <c r="A80" s="373" t="s">
        <v>391</v>
      </c>
      <c r="B80" s="557" t="s">
        <v>392</v>
      </c>
      <c r="C80" s="351">
        <f>SUM(C81:C84)</f>
        <v>0</v>
      </c>
      <c r="D80" s="351">
        <f>SUM(D81:D84)</f>
        <v>0</v>
      </c>
      <c r="E80" s="334">
        <f>SUM(E81:E84)</f>
        <v>0</v>
      </c>
    </row>
    <row r="81" spans="1:5" s="361" customFormat="1" ht="12" customHeight="1">
      <c r="A81" s="542" t="s">
        <v>393</v>
      </c>
      <c r="B81" s="554" t="s">
        <v>394</v>
      </c>
      <c r="C81" s="355"/>
      <c r="D81" s="355"/>
      <c r="E81" s="338"/>
    </row>
    <row r="82" spans="1:5" s="361" customFormat="1" ht="12" customHeight="1">
      <c r="A82" s="543" t="s">
        <v>395</v>
      </c>
      <c r="B82" s="555" t="s">
        <v>396</v>
      </c>
      <c r="C82" s="355"/>
      <c r="D82" s="355"/>
      <c r="E82" s="338"/>
    </row>
    <row r="83" spans="1:5" s="361" customFormat="1" ht="12" customHeight="1">
      <c r="A83" s="543" t="s">
        <v>397</v>
      </c>
      <c r="B83" s="555" t="s">
        <v>398</v>
      </c>
      <c r="C83" s="355"/>
      <c r="D83" s="355"/>
      <c r="E83" s="338"/>
    </row>
    <row r="84" spans="1:5" s="361" customFormat="1" ht="12" customHeight="1" thickBot="1">
      <c r="A84" s="374" t="s">
        <v>399</v>
      </c>
      <c r="B84" s="556" t="s">
        <v>400</v>
      </c>
      <c r="C84" s="355"/>
      <c r="D84" s="355"/>
      <c r="E84" s="338"/>
    </row>
    <row r="85" spans="1:5" s="361" customFormat="1" ht="12" customHeight="1" thickBot="1">
      <c r="A85" s="373" t="s">
        <v>401</v>
      </c>
      <c r="B85" s="557" t="s">
        <v>402</v>
      </c>
      <c r="C85" s="376"/>
      <c r="D85" s="376"/>
      <c r="E85" s="377"/>
    </row>
    <row r="86" spans="1:5" s="361" customFormat="1" ht="13.5" customHeight="1" thickBot="1">
      <c r="A86" s="373" t="s">
        <v>403</v>
      </c>
      <c r="B86" s="297" t="s">
        <v>404</v>
      </c>
      <c r="C86" s="357">
        <f>+C64+C68+C73+C76+C80+C85</f>
        <v>32020000</v>
      </c>
      <c r="D86" s="357">
        <f>+D64+D68+D73+D76+D80+D85</f>
        <v>45429590</v>
      </c>
      <c r="E86" s="370">
        <f>+E64+E68+E73+E76+E80+E85</f>
        <v>45429590</v>
      </c>
    </row>
    <row r="87" spans="1:5" s="361" customFormat="1" ht="12" customHeight="1" thickBot="1">
      <c r="A87" s="375" t="s">
        <v>405</v>
      </c>
      <c r="B87" s="300" t="s">
        <v>406</v>
      </c>
      <c r="C87" s="357">
        <f>+C63+C86</f>
        <v>756507000</v>
      </c>
      <c r="D87" s="357">
        <f>+D63+D86</f>
        <v>408088302</v>
      </c>
      <c r="E87" s="370">
        <f>+E63+E86</f>
        <v>380829181</v>
      </c>
    </row>
    <row r="88" spans="1:5" ht="16.5" customHeight="1">
      <c r="A88" s="728" t="s">
        <v>36</v>
      </c>
      <c r="B88" s="728"/>
      <c r="C88" s="728"/>
      <c r="D88" s="728"/>
      <c r="E88" s="728"/>
    </row>
    <row r="89" spans="1:5" s="367" customFormat="1" ht="16.5" customHeight="1" thickBot="1">
      <c r="A89" s="46" t="s">
        <v>110</v>
      </c>
      <c r="B89" s="46"/>
      <c r="C89" s="46"/>
      <c r="D89" s="328"/>
      <c r="E89" s="328" t="s">
        <v>727</v>
      </c>
    </row>
    <row r="90" spans="1:5" s="367" customFormat="1" ht="16.5" customHeight="1">
      <c r="A90" s="729" t="s">
        <v>57</v>
      </c>
      <c r="B90" s="720" t="s">
        <v>173</v>
      </c>
      <c r="C90" s="790" t="str">
        <f>+C5</f>
        <v>2015. évi tény</v>
      </c>
      <c r="D90" s="722" t="str">
        <f>+D5</f>
        <v>2016. évi</v>
      </c>
      <c r="E90" s="723"/>
    </row>
    <row r="91" spans="1:5" ht="37.5" customHeight="1" thickBot="1">
      <c r="A91" s="730"/>
      <c r="B91" s="721"/>
      <c r="C91" s="791"/>
      <c r="D91" s="47" t="s">
        <v>179</v>
      </c>
      <c r="E91" s="48" t="s">
        <v>180</v>
      </c>
    </row>
    <row r="92" spans="1:5" s="360" customFormat="1" ht="12" customHeight="1" thickBot="1">
      <c r="A92" s="324" t="s">
        <v>407</v>
      </c>
      <c r="B92" s="325" t="s">
        <v>408</v>
      </c>
      <c r="C92" s="325" t="s">
        <v>409</v>
      </c>
      <c r="D92" s="325" t="s">
        <v>411</v>
      </c>
      <c r="E92" s="371" t="s">
        <v>487</v>
      </c>
    </row>
    <row r="93" spans="1:5" ht="12" customHeight="1" thickBot="1">
      <c r="A93" s="321" t="s">
        <v>7</v>
      </c>
      <c r="B93" s="323" t="s">
        <v>568</v>
      </c>
      <c r="C93" s="350">
        <f>SUM(C94:C98)</f>
        <v>415238000</v>
      </c>
      <c r="D93" s="350">
        <f>+D94+D95+D96+D97+D98</f>
        <v>393893352</v>
      </c>
      <c r="E93" s="305">
        <f>+E94+E95+E96+E97+E98</f>
        <v>334696973</v>
      </c>
    </row>
    <row r="94" spans="1:5" ht="12" customHeight="1">
      <c r="A94" s="316" t="s">
        <v>69</v>
      </c>
      <c r="B94" s="558" t="s">
        <v>37</v>
      </c>
      <c r="C94" s="77">
        <v>176932000</v>
      </c>
      <c r="D94" s="77">
        <v>236003159</v>
      </c>
      <c r="E94" s="304">
        <v>193616371</v>
      </c>
    </row>
    <row r="95" spans="1:5" ht="12" customHeight="1">
      <c r="A95" s="313" t="s">
        <v>70</v>
      </c>
      <c r="B95" s="559" t="s">
        <v>131</v>
      </c>
      <c r="C95" s="352">
        <v>34510000</v>
      </c>
      <c r="D95" s="352">
        <v>43769168</v>
      </c>
      <c r="E95" s="335">
        <v>36742447</v>
      </c>
    </row>
    <row r="96" spans="1:5" ht="12" customHeight="1">
      <c r="A96" s="313" t="s">
        <v>71</v>
      </c>
      <c r="B96" s="559" t="s">
        <v>98</v>
      </c>
      <c r="C96" s="354">
        <v>129548000</v>
      </c>
      <c r="D96" s="354">
        <v>64989034</v>
      </c>
      <c r="E96" s="337">
        <v>58338436</v>
      </c>
    </row>
    <row r="97" spans="1:5" ht="12" customHeight="1">
      <c r="A97" s="313" t="s">
        <v>72</v>
      </c>
      <c r="B97" s="560" t="s">
        <v>132</v>
      </c>
      <c r="C97" s="354">
        <v>34417000</v>
      </c>
      <c r="D97" s="354">
        <v>13212150</v>
      </c>
      <c r="E97" s="337">
        <v>11447627</v>
      </c>
    </row>
    <row r="98" spans="1:5" ht="12" customHeight="1">
      <c r="A98" s="313" t="s">
        <v>81</v>
      </c>
      <c r="B98" s="561" t="s">
        <v>133</v>
      </c>
      <c r="C98" s="354">
        <v>39831000</v>
      </c>
      <c r="D98" s="354">
        <v>35919841</v>
      </c>
      <c r="E98" s="337">
        <v>34552092</v>
      </c>
    </row>
    <row r="99" spans="1:5" ht="12" customHeight="1">
      <c r="A99" s="313" t="s">
        <v>73</v>
      </c>
      <c r="B99" s="559" t="s">
        <v>414</v>
      </c>
      <c r="C99" s="354">
        <v>1688000</v>
      </c>
      <c r="D99" s="354">
        <v>29841</v>
      </c>
      <c r="E99" s="337">
        <v>29841</v>
      </c>
    </row>
    <row r="100" spans="1:5" ht="12" customHeight="1">
      <c r="A100" s="313" t="s">
        <v>74</v>
      </c>
      <c r="B100" s="562" t="s">
        <v>415</v>
      </c>
      <c r="C100" s="354"/>
      <c r="D100" s="354"/>
      <c r="E100" s="337"/>
    </row>
    <row r="101" spans="1:5" ht="12" customHeight="1">
      <c r="A101" s="313" t="s">
        <v>82</v>
      </c>
      <c r="B101" s="559" t="s">
        <v>416</v>
      </c>
      <c r="C101" s="354"/>
      <c r="D101" s="354"/>
      <c r="E101" s="337"/>
    </row>
    <row r="102" spans="1:5" ht="12" customHeight="1">
      <c r="A102" s="313" t="s">
        <v>83</v>
      </c>
      <c r="B102" s="559" t="s">
        <v>417</v>
      </c>
      <c r="C102" s="354"/>
      <c r="D102" s="354"/>
      <c r="E102" s="337"/>
    </row>
    <row r="103" spans="1:5" ht="12" customHeight="1">
      <c r="A103" s="313" t="s">
        <v>84</v>
      </c>
      <c r="B103" s="562" t="s">
        <v>418</v>
      </c>
      <c r="C103" s="354">
        <v>37936000</v>
      </c>
      <c r="D103" s="354">
        <v>34270000</v>
      </c>
      <c r="E103" s="337">
        <v>32902251</v>
      </c>
    </row>
    <row r="104" spans="1:5" ht="12" customHeight="1">
      <c r="A104" s="313" t="s">
        <v>85</v>
      </c>
      <c r="B104" s="562" t="s">
        <v>419</v>
      </c>
      <c r="C104" s="354"/>
      <c r="D104" s="354"/>
      <c r="E104" s="337"/>
    </row>
    <row r="105" spans="1:5" ht="12" customHeight="1">
      <c r="A105" s="313" t="s">
        <v>87</v>
      </c>
      <c r="B105" s="559" t="s">
        <v>420</v>
      </c>
      <c r="C105" s="354"/>
      <c r="D105" s="354"/>
      <c r="E105" s="337"/>
    </row>
    <row r="106" spans="1:5" ht="12" customHeight="1">
      <c r="A106" s="312" t="s">
        <v>134</v>
      </c>
      <c r="B106" s="563" t="s">
        <v>421</v>
      </c>
      <c r="C106" s="354"/>
      <c r="D106" s="354"/>
      <c r="E106" s="337"/>
    </row>
    <row r="107" spans="1:5" ht="12" customHeight="1">
      <c r="A107" s="313" t="s">
        <v>422</v>
      </c>
      <c r="B107" s="563" t="s">
        <v>423</v>
      </c>
      <c r="C107" s="354"/>
      <c r="D107" s="354"/>
      <c r="E107" s="337"/>
    </row>
    <row r="108" spans="1:5" ht="12" customHeight="1" thickBot="1">
      <c r="A108" s="317" t="s">
        <v>424</v>
      </c>
      <c r="B108" s="564" t="s">
        <v>425</v>
      </c>
      <c r="C108" s="78">
        <v>207000</v>
      </c>
      <c r="D108" s="78">
        <v>1620000</v>
      </c>
      <c r="E108" s="298">
        <v>1620000</v>
      </c>
    </row>
    <row r="109" spans="1:5" ht="12" customHeight="1" thickBot="1">
      <c r="A109" s="319" t="s">
        <v>8</v>
      </c>
      <c r="B109" s="322" t="s">
        <v>569</v>
      </c>
      <c r="C109" s="351">
        <f>+C110+C112+C114</f>
        <v>296353000</v>
      </c>
      <c r="D109" s="351">
        <f>+D110+D112+D114</f>
        <v>6916200</v>
      </c>
      <c r="E109" s="334">
        <f>+E110+E112+E114</f>
        <v>5916909</v>
      </c>
    </row>
    <row r="110" spans="1:5" ht="12" customHeight="1">
      <c r="A110" s="314" t="s">
        <v>75</v>
      </c>
      <c r="B110" s="559" t="s">
        <v>154</v>
      </c>
      <c r="C110" s="353">
        <v>296353000</v>
      </c>
      <c r="D110" s="353">
        <v>4935000</v>
      </c>
      <c r="E110" s="336">
        <v>3935709</v>
      </c>
    </row>
    <row r="111" spans="1:5" ht="12" customHeight="1">
      <c r="A111" s="314" t="s">
        <v>76</v>
      </c>
      <c r="B111" s="563" t="s">
        <v>427</v>
      </c>
      <c r="C111" s="353">
        <v>287038000</v>
      </c>
      <c r="D111" s="353"/>
      <c r="E111" s="336"/>
    </row>
    <row r="112" spans="1:5" ht="15.75">
      <c r="A112" s="314" t="s">
        <v>77</v>
      </c>
      <c r="B112" s="563" t="s">
        <v>135</v>
      </c>
      <c r="C112" s="352"/>
      <c r="D112" s="352"/>
      <c r="E112" s="335"/>
    </row>
    <row r="113" spans="1:5" ht="12" customHeight="1">
      <c r="A113" s="314" t="s">
        <v>78</v>
      </c>
      <c r="B113" s="563" t="s">
        <v>428</v>
      </c>
      <c r="C113" s="352"/>
      <c r="D113" s="352"/>
      <c r="E113" s="335"/>
    </row>
    <row r="114" spans="1:5" ht="12" customHeight="1">
      <c r="A114" s="314" t="s">
        <v>79</v>
      </c>
      <c r="B114" s="556" t="s">
        <v>156</v>
      </c>
      <c r="C114" s="352"/>
      <c r="D114" s="352">
        <v>1981200</v>
      </c>
      <c r="E114" s="335">
        <v>1981200</v>
      </c>
    </row>
    <row r="115" spans="1:5" ht="15.75">
      <c r="A115" s="314" t="s">
        <v>86</v>
      </c>
      <c r="B115" s="555" t="s">
        <v>429</v>
      </c>
      <c r="C115" s="352"/>
      <c r="D115" s="352"/>
      <c r="E115" s="335"/>
    </row>
    <row r="116" spans="1:5" ht="15.75">
      <c r="A116" s="314" t="s">
        <v>88</v>
      </c>
      <c r="B116" s="565" t="s">
        <v>430</v>
      </c>
      <c r="C116" s="352"/>
      <c r="D116" s="352"/>
      <c r="E116" s="335"/>
    </row>
    <row r="117" spans="1:5" ht="12" customHeight="1">
      <c r="A117" s="314" t="s">
        <v>136</v>
      </c>
      <c r="B117" s="559" t="s">
        <v>417</v>
      </c>
      <c r="C117" s="352"/>
      <c r="D117" s="352"/>
      <c r="E117" s="335"/>
    </row>
    <row r="118" spans="1:5" ht="12" customHeight="1">
      <c r="A118" s="314" t="s">
        <v>137</v>
      </c>
      <c r="B118" s="559" t="s">
        <v>431</v>
      </c>
      <c r="C118" s="352"/>
      <c r="D118" s="352">
        <v>1981200</v>
      </c>
      <c r="E118" s="335">
        <v>1981200</v>
      </c>
    </row>
    <row r="119" spans="1:5" ht="12" customHeight="1">
      <c r="A119" s="314" t="s">
        <v>138</v>
      </c>
      <c r="B119" s="559" t="s">
        <v>432</v>
      </c>
      <c r="C119" s="352"/>
      <c r="D119" s="352"/>
      <c r="E119" s="335"/>
    </row>
    <row r="120" spans="1:5" s="378" customFormat="1" ht="12" customHeight="1">
      <c r="A120" s="314" t="s">
        <v>433</v>
      </c>
      <c r="B120" s="559" t="s">
        <v>420</v>
      </c>
      <c r="C120" s="352"/>
      <c r="D120" s="352"/>
      <c r="E120" s="335"/>
    </row>
    <row r="121" spans="1:5" ht="12" customHeight="1">
      <c r="A121" s="314" t="s">
        <v>434</v>
      </c>
      <c r="B121" s="559" t="s">
        <v>435</v>
      </c>
      <c r="C121" s="352"/>
      <c r="D121" s="352"/>
      <c r="E121" s="335"/>
    </row>
    <row r="122" spans="1:5" ht="12" customHeight="1" thickBot="1">
      <c r="A122" s="312" t="s">
        <v>436</v>
      </c>
      <c r="B122" s="559" t="s">
        <v>437</v>
      </c>
      <c r="C122" s="354"/>
      <c r="D122" s="354"/>
      <c r="E122" s="337"/>
    </row>
    <row r="123" spans="1:5" ht="12" customHeight="1" thickBot="1">
      <c r="A123" s="319" t="s">
        <v>9</v>
      </c>
      <c r="B123" s="537" t="s">
        <v>438</v>
      </c>
      <c r="C123" s="351">
        <f>+C124+C125</f>
        <v>0</v>
      </c>
      <c r="D123" s="351">
        <f>+D124+D125</f>
        <v>2000000</v>
      </c>
      <c r="E123" s="334">
        <f>+E124+E125</f>
        <v>0</v>
      </c>
    </row>
    <row r="124" spans="1:5" ht="12" customHeight="1">
      <c r="A124" s="314" t="s">
        <v>58</v>
      </c>
      <c r="B124" s="565" t="s">
        <v>45</v>
      </c>
      <c r="C124" s="353"/>
      <c r="D124" s="353">
        <v>1000000</v>
      </c>
      <c r="E124" s="336"/>
    </row>
    <row r="125" spans="1:5" ht="12" customHeight="1" thickBot="1">
      <c r="A125" s="315" t="s">
        <v>59</v>
      </c>
      <c r="B125" s="563" t="s">
        <v>46</v>
      </c>
      <c r="C125" s="354"/>
      <c r="D125" s="354">
        <v>1000000</v>
      </c>
      <c r="E125" s="337"/>
    </row>
    <row r="126" spans="1:5" ht="12" customHeight="1" thickBot="1">
      <c r="A126" s="319" t="s">
        <v>10</v>
      </c>
      <c r="B126" s="537" t="s">
        <v>439</v>
      </c>
      <c r="C126" s="351">
        <f>+C93+C109+C123</f>
        <v>711591000</v>
      </c>
      <c r="D126" s="351">
        <f>+D93+D109+D123</f>
        <v>402809552</v>
      </c>
      <c r="E126" s="334">
        <f>+E93+E109+E123</f>
        <v>340613882</v>
      </c>
    </row>
    <row r="127" spans="1:5" ht="12" customHeight="1" thickBot="1">
      <c r="A127" s="319" t="s">
        <v>11</v>
      </c>
      <c r="B127" s="537" t="s">
        <v>440</v>
      </c>
      <c r="C127" s="351">
        <f>+C128+C129+C130</f>
        <v>0</v>
      </c>
      <c r="D127" s="351">
        <f>+D128+D129+D130</f>
        <v>0</v>
      </c>
      <c r="E127" s="334">
        <f>+E128+E129+E130</f>
        <v>0</v>
      </c>
    </row>
    <row r="128" spans="1:5" ht="12" customHeight="1">
      <c r="A128" s="314" t="s">
        <v>62</v>
      </c>
      <c r="B128" s="565" t="s">
        <v>570</v>
      </c>
      <c r="C128" s="352"/>
      <c r="D128" s="352"/>
      <c r="E128" s="335"/>
    </row>
    <row r="129" spans="1:5" ht="12" customHeight="1">
      <c r="A129" s="314" t="s">
        <v>63</v>
      </c>
      <c r="B129" s="565" t="s">
        <v>571</v>
      </c>
      <c r="C129" s="352"/>
      <c r="D129" s="352"/>
      <c r="E129" s="335"/>
    </row>
    <row r="130" spans="1:5" ht="12" customHeight="1" thickBot="1">
      <c r="A130" s="312" t="s">
        <v>64</v>
      </c>
      <c r="B130" s="566" t="s">
        <v>572</v>
      </c>
      <c r="C130" s="352"/>
      <c r="D130" s="352"/>
      <c r="E130" s="335"/>
    </row>
    <row r="131" spans="1:5" ht="12" customHeight="1" thickBot="1">
      <c r="A131" s="319" t="s">
        <v>12</v>
      </c>
      <c r="B131" s="537" t="s">
        <v>444</v>
      </c>
      <c r="C131" s="351">
        <f>+C132+C133+C134+C135</f>
        <v>0</v>
      </c>
      <c r="D131" s="351">
        <f>+D132+D133+D134+D135</f>
        <v>0</v>
      </c>
      <c r="E131" s="334">
        <f>+E132+E133+E134+E135</f>
        <v>0</v>
      </c>
    </row>
    <row r="132" spans="1:5" ht="12" customHeight="1">
      <c r="A132" s="314" t="s">
        <v>65</v>
      </c>
      <c r="B132" s="565" t="s">
        <v>573</v>
      </c>
      <c r="C132" s="352"/>
      <c r="D132" s="352"/>
      <c r="E132" s="335"/>
    </row>
    <row r="133" spans="1:5" ht="12" customHeight="1">
      <c r="A133" s="314" t="s">
        <v>66</v>
      </c>
      <c r="B133" s="565" t="s">
        <v>574</v>
      </c>
      <c r="C133" s="352"/>
      <c r="D133" s="352"/>
      <c r="E133" s="335"/>
    </row>
    <row r="134" spans="1:5" ht="12" customHeight="1">
      <c r="A134" s="314" t="s">
        <v>341</v>
      </c>
      <c r="B134" s="565" t="s">
        <v>575</v>
      </c>
      <c r="C134" s="352"/>
      <c r="D134" s="352"/>
      <c r="E134" s="335"/>
    </row>
    <row r="135" spans="1:5" ht="12" customHeight="1" thickBot="1">
      <c r="A135" s="312" t="s">
        <v>343</v>
      </c>
      <c r="B135" s="566" t="s">
        <v>576</v>
      </c>
      <c r="C135" s="352"/>
      <c r="D135" s="352"/>
      <c r="E135" s="335"/>
    </row>
    <row r="136" spans="1:5" ht="12" customHeight="1" thickBot="1">
      <c r="A136" s="319" t="s">
        <v>13</v>
      </c>
      <c r="B136" s="537" t="s">
        <v>449</v>
      </c>
      <c r="C136" s="357">
        <f>+C137+C138+C139+C140</f>
        <v>5223000</v>
      </c>
      <c r="D136" s="357">
        <f>+D137+D138+D139+D140</f>
        <v>5278750</v>
      </c>
      <c r="E136" s="370">
        <f>+E137+E138+E139+E140</f>
        <v>5278750</v>
      </c>
    </row>
    <row r="137" spans="1:5" ht="12" customHeight="1">
      <c r="A137" s="314" t="s">
        <v>67</v>
      </c>
      <c r="B137" s="565" t="s">
        <v>450</v>
      </c>
      <c r="C137" s="352"/>
      <c r="D137" s="352"/>
      <c r="E137" s="335"/>
    </row>
    <row r="138" spans="1:5" ht="12" customHeight="1">
      <c r="A138" s="314" t="s">
        <v>68</v>
      </c>
      <c r="B138" s="565" t="s">
        <v>451</v>
      </c>
      <c r="C138" s="352">
        <v>5223000</v>
      </c>
      <c r="D138" s="352">
        <v>5278750</v>
      </c>
      <c r="E138" s="335">
        <v>5278750</v>
      </c>
    </row>
    <row r="139" spans="1:5" ht="12" customHeight="1">
      <c r="A139" s="314" t="s">
        <v>350</v>
      </c>
      <c r="B139" s="565" t="s">
        <v>577</v>
      </c>
      <c r="C139" s="352"/>
      <c r="D139" s="352"/>
      <c r="E139" s="335"/>
    </row>
    <row r="140" spans="1:5" ht="12" customHeight="1" thickBot="1">
      <c r="A140" s="312" t="s">
        <v>352</v>
      </c>
      <c r="B140" s="566" t="s">
        <v>494</v>
      </c>
      <c r="C140" s="352"/>
      <c r="D140" s="352"/>
      <c r="E140" s="335"/>
    </row>
    <row r="141" spans="1:9" ht="15" customHeight="1" thickBot="1">
      <c r="A141" s="319" t="s">
        <v>14</v>
      </c>
      <c r="B141" s="537" t="s">
        <v>544</v>
      </c>
      <c r="C141" s="79">
        <f>+C142+C143+C144+C145</f>
        <v>0</v>
      </c>
      <c r="D141" s="79">
        <f>+D142+D143+D144+D145</f>
        <v>0</v>
      </c>
      <c r="E141" s="303">
        <f>+E142+E143+E144+E145</f>
        <v>0</v>
      </c>
      <c r="F141" s="368"/>
      <c r="G141" s="369"/>
      <c r="H141" s="369"/>
      <c r="I141" s="369"/>
    </row>
    <row r="142" spans="1:5" s="361" customFormat="1" ht="12.75" customHeight="1">
      <c r="A142" s="314" t="s">
        <v>129</v>
      </c>
      <c r="B142" s="565" t="s">
        <v>455</v>
      </c>
      <c r="C142" s="352"/>
      <c r="D142" s="352"/>
      <c r="E142" s="335"/>
    </row>
    <row r="143" spans="1:5" ht="13.5" customHeight="1">
      <c r="A143" s="314" t="s">
        <v>130</v>
      </c>
      <c r="B143" s="565" t="s">
        <v>456</v>
      </c>
      <c r="C143" s="352"/>
      <c r="D143" s="352"/>
      <c r="E143" s="335"/>
    </row>
    <row r="144" spans="1:5" ht="13.5" customHeight="1">
      <c r="A144" s="314" t="s">
        <v>155</v>
      </c>
      <c r="B144" s="565" t="s">
        <v>457</v>
      </c>
      <c r="C144" s="352"/>
      <c r="D144" s="352"/>
      <c r="E144" s="335"/>
    </row>
    <row r="145" spans="1:5" ht="13.5" customHeight="1" thickBot="1">
      <c r="A145" s="314" t="s">
        <v>358</v>
      </c>
      <c r="B145" s="565" t="s">
        <v>458</v>
      </c>
      <c r="C145" s="352"/>
      <c r="D145" s="352"/>
      <c r="E145" s="335"/>
    </row>
    <row r="146" spans="1:5" ht="12.75" customHeight="1" thickBot="1">
      <c r="A146" s="319" t="s">
        <v>15</v>
      </c>
      <c r="B146" s="537" t="s">
        <v>459</v>
      </c>
      <c r="C146" s="301">
        <f>+C127+C131+C136+C141</f>
        <v>5223000</v>
      </c>
      <c r="D146" s="301">
        <f>+D127+D131+D136+D141</f>
        <v>5278750</v>
      </c>
      <c r="E146" s="302">
        <f>+E127+E131+E136+E141</f>
        <v>5278750</v>
      </c>
    </row>
    <row r="147" spans="1:5" ht="13.5" customHeight="1" thickBot="1">
      <c r="A147" s="344" t="s">
        <v>16</v>
      </c>
      <c r="B147" s="567" t="s">
        <v>460</v>
      </c>
      <c r="C147" s="301">
        <f>+C126+C146</f>
        <v>716814000</v>
      </c>
      <c r="D147" s="301">
        <f>+D126+D146</f>
        <v>408088302</v>
      </c>
      <c r="E147" s="302">
        <f>+E126+E146</f>
        <v>345892632</v>
      </c>
    </row>
    <row r="148" ht="13.5" customHeight="1"/>
    <row r="149" ht="13.5" customHeight="1"/>
    <row r="150" ht="7.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/>
  <mergeCells count="12">
    <mergeCell ref="A88:E88"/>
    <mergeCell ref="A90:A91"/>
    <mergeCell ref="B90:B91"/>
    <mergeCell ref="D90:E90"/>
    <mergeCell ref="C5:C6"/>
    <mergeCell ref="C90:C91"/>
    <mergeCell ref="A2:E2"/>
    <mergeCell ref="A1:E1"/>
    <mergeCell ref="A3:E3"/>
    <mergeCell ref="A5:A6"/>
    <mergeCell ref="B5:B6"/>
    <mergeCell ref="D5:E5"/>
  </mergeCells>
  <printOptions horizontalCentered="1"/>
  <pageMargins left="0.7874015748031497" right="0.7874015748031497" top="0.6692913385826772" bottom="0.6692913385826772" header="0" footer="0"/>
  <pageSetup fitToHeight="2" horizontalDpi="600" verticalDpi="600" orientation="portrait" paperSize="9" scale="65" r:id="rId1"/>
  <headerFooter alignWithMargins="0">
    <oddHeader>&amp;C&amp;"Times New Roman CE,Félkövér"
</oddHeader>
  </headerFooter>
  <rowBreaks count="1" manualBreakCount="1">
    <brk id="87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7" t="s">
        <v>727</v>
      </c>
      <c r="K1" s="739" t="s">
        <v>794</v>
      </c>
    </row>
    <row r="2" spans="1:11" s="101" customFormat="1" ht="26.25" customHeight="1">
      <c r="A2" s="792" t="s">
        <v>57</v>
      </c>
      <c r="B2" s="794" t="s">
        <v>184</v>
      </c>
      <c r="C2" s="794" t="s">
        <v>185</v>
      </c>
      <c r="D2" s="794" t="s">
        <v>186</v>
      </c>
      <c r="E2" s="794" t="str">
        <f>+CONCATENATE(LEFT(ÖSSZEFÜGGÉSEK!A4,4),". évi teljesítés")</f>
        <v>2016. évi teljesítés</v>
      </c>
      <c r="F2" s="98" t="s">
        <v>187</v>
      </c>
      <c r="G2" s="99"/>
      <c r="H2" s="99"/>
      <c r="I2" s="100"/>
      <c r="J2" s="797" t="s">
        <v>188</v>
      </c>
      <c r="K2" s="739"/>
    </row>
    <row r="3" spans="1:11" s="105" customFormat="1" ht="32.25" customHeight="1" thickBot="1">
      <c r="A3" s="793"/>
      <c r="B3" s="795"/>
      <c r="C3" s="795"/>
      <c r="D3" s="796"/>
      <c r="E3" s="796"/>
      <c r="F3" s="102" t="str">
        <f>+CONCATENATE(LEFT(ÖSSZEFÜGGÉSEK!A4,4)+1,".")</f>
        <v>2017.</v>
      </c>
      <c r="G3" s="103" t="str">
        <f>+CONCATENATE(LEFT(ÖSSZEFÜGGÉSEK!A4,4)+2,".")</f>
        <v>2018.</v>
      </c>
      <c r="H3" s="103" t="str">
        <f>+CONCATENATE(LEFT(ÖSSZEFÜGGÉSEK!A4,4)+3,".")</f>
        <v>2019.</v>
      </c>
      <c r="I3" s="104" t="str">
        <f>+CONCATENATE(LEFT(ÖSSZEFÜGGÉSEK!A4,4)+3,". után")</f>
        <v>2019. után</v>
      </c>
      <c r="J3" s="798"/>
      <c r="K3" s="739"/>
    </row>
    <row r="4" spans="1:11" s="107" customFormat="1" ht="13.5" customHeight="1" thickBot="1">
      <c r="A4" s="539" t="s">
        <v>407</v>
      </c>
      <c r="B4" s="106" t="s">
        <v>578</v>
      </c>
      <c r="C4" s="540" t="s">
        <v>409</v>
      </c>
      <c r="D4" s="540" t="s">
        <v>410</v>
      </c>
      <c r="E4" s="540" t="s">
        <v>411</v>
      </c>
      <c r="F4" s="540" t="s">
        <v>487</v>
      </c>
      <c r="G4" s="540" t="s">
        <v>488</v>
      </c>
      <c r="H4" s="540" t="s">
        <v>489</v>
      </c>
      <c r="I4" s="540" t="s">
        <v>490</v>
      </c>
      <c r="J4" s="541" t="s">
        <v>680</v>
      </c>
      <c r="K4" s="739"/>
    </row>
    <row r="5" spans="1:11" ht="33.75" customHeight="1">
      <c r="A5" s="108" t="s">
        <v>7</v>
      </c>
      <c r="B5" s="109" t="s">
        <v>189</v>
      </c>
      <c r="C5" s="110"/>
      <c r="D5" s="111">
        <f aca="true" t="shared" si="0" ref="D5:I5">SUM(D6:D7)</f>
        <v>0</v>
      </c>
      <c r="E5" s="111">
        <f t="shared" si="0"/>
        <v>0</v>
      </c>
      <c r="F5" s="111">
        <f t="shared" si="0"/>
        <v>0</v>
      </c>
      <c r="G5" s="111">
        <f t="shared" si="0"/>
        <v>0</v>
      </c>
      <c r="H5" s="111">
        <f t="shared" si="0"/>
        <v>0</v>
      </c>
      <c r="I5" s="112">
        <f t="shared" si="0"/>
        <v>0</v>
      </c>
      <c r="J5" s="113">
        <f aca="true" t="shared" si="1" ref="J5:J17">SUM(F5:I5)</f>
        <v>0</v>
      </c>
      <c r="K5" s="739"/>
    </row>
    <row r="6" spans="1:11" ht="21" customHeight="1">
      <c r="A6" s="114" t="s">
        <v>8</v>
      </c>
      <c r="B6" s="115" t="s">
        <v>190</v>
      </c>
      <c r="C6" s="116"/>
      <c r="D6" s="2"/>
      <c r="E6" s="2"/>
      <c r="F6" s="2"/>
      <c r="G6" s="2"/>
      <c r="H6" s="2"/>
      <c r="I6" s="50"/>
      <c r="J6" s="117">
        <f t="shared" si="1"/>
        <v>0</v>
      </c>
      <c r="K6" s="739"/>
    </row>
    <row r="7" spans="1:11" ht="21" customHeight="1">
      <c r="A7" s="114" t="s">
        <v>9</v>
      </c>
      <c r="B7" s="115" t="s">
        <v>190</v>
      </c>
      <c r="C7" s="116"/>
      <c r="D7" s="2"/>
      <c r="E7" s="2"/>
      <c r="F7" s="2"/>
      <c r="G7" s="2"/>
      <c r="H7" s="2"/>
      <c r="I7" s="50"/>
      <c r="J7" s="117">
        <f t="shared" si="1"/>
        <v>0</v>
      </c>
      <c r="K7" s="739"/>
    </row>
    <row r="8" spans="1:11" ht="36" customHeight="1">
      <c r="A8" s="114" t="s">
        <v>10</v>
      </c>
      <c r="B8" s="118" t="s">
        <v>191</v>
      </c>
      <c r="C8" s="119"/>
      <c r="D8" s="120">
        <f aca="true" t="shared" si="2" ref="D8:I8">SUM(D9:D10)</f>
        <v>0</v>
      </c>
      <c r="E8" s="120">
        <f t="shared" si="2"/>
        <v>0</v>
      </c>
      <c r="F8" s="120">
        <f t="shared" si="2"/>
        <v>0</v>
      </c>
      <c r="G8" s="120">
        <f t="shared" si="2"/>
        <v>0</v>
      </c>
      <c r="H8" s="120">
        <f t="shared" si="2"/>
        <v>0</v>
      </c>
      <c r="I8" s="121">
        <f t="shared" si="2"/>
        <v>0</v>
      </c>
      <c r="J8" s="122">
        <f t="shared" si="1"/>
        <v>0</v>
      </c>
      <c r="K8" s="739"/>
    </row>
    <row r="9" spans="1:11" ht="21" customHeight="1">
      <c r="A9" s="114" t="s">
        <v>11</v>
      </c>
      <c r="B9" s="115" t="s">
        <v>190</v>
      </c>
      <c r="C9" s="116"/>
      <c r="D9" s="2"/>
      <c r="E9" s="2"/>
      <c r="F9" s="2"/>
      <c r="G9" s="2"/>
      <c r="H9" s="2"/>
      <c r="I9" s="50"/>
      <c r="J9" s="117">
        <f t="shared" si="1"/>
        <v>0</v>
      </c>
      <c r="K9" s="739"/>
    </row>
    <row r="10" spans="1:11" ht="18" customHeight="1">
      <c r="A10" s="114" t="s">
        <v>12</v>
      </c>
      <c r="B10" s="115" t="s">
        <v>190</v>
      </c>
      <c r="C10" s="116"/>
      <c r="D10" s="2"/>
      <c r="E10" s="2"/>
      <c r="F10" s="2"/>
      <c r="G10" s="2"/>
      <c r="H10" s="2"/>
      <c r="I10" s="50"/>
      <c r="J10" s="117">
        <f t="shared" si="1"/>
        <v>0</v>
      </c>
      <c r="K10" s="739"/>
    </row>
    <row r="11" spans="1:11" ht="21" customHeight="1">
      <c r="A11" s="114" t="s">
        <v>13</v>
      </c>
      <c r="B11" s="123" t="s">
        <v>192</v>
      </c>
      <c r="C11" s="119"/>
      <c r="D11" s="120">
        <f aca="true" t="shared" si="3" ref="D11:I11">SUM(D12:D12)</f>
        <v>0</v>
      </c>
      <c r="E11" s="120">
        <f t="shared" si="3"/>
        <v>0</v>
      </c>
      <c r="F11" s="120">
        <f t="shared" si="3"/>
        <v>0</v>
      </c>
      <c r="G11" s="120">
        <f t="shared" si="3"/>
        <v>0</v>
      </c>
      <c r="H11" s="120">
        <f t="shared" si="3"/>
        <v>0</v>
      </c>
      <c r="I11" s="121">
        <f t="shared" si="3"/>
        <v>0</v>
      </c>
      <c r="J11" s="122">
        <f t="shared" si="1"/>
        <v>0</v>
      </c>
      <c r="K11" s="739"/>
    </row>
    <row r="12" spans="1:11" ht="21" customHeight="1">
      <c r="A12" s="114" t="s">
        <v>14</v>
      </c>
      <c r="B12" s="115" t="s">
        <v>190</v>
      </c>
      <c r="C12" s="116"/>
      <c r="D12" s="2"/>
      <c r="E12" s="2"/>
      <c r="F12" s="2"/>
      <c r="G12" s="2"/>
      <c r="H12" s="2"/>
      <c r="I12" s="50"/>
      <c r="J12" s="117">
        <f t="shared" si="1"/>
        <v>0</v>
      </c>
      <c r="K12" s="739"/>
    </row>
    <row r="13" spans="1:11" ht="21" customHeight="1">
      <c r="A13" s="114" t="s">
        <v>15</v>
      </c>
      <c r="B13" s="123" t="s">
        <v>193</v>
      </c>
      <c r="C13" s="119"/>
      <c r="D13" s="120">
        <f aca="true" t="shared" si="4" ref="D13:I13">SUM(D14:D14)</f>
        <v>0</v>
      </c>
      <c r="E13" s="120">
        <f t="shared" si="4"/>
        <v>0</v>
      </c>
      <c r="F13" s="120">
        <f t="shared" si="4"/>
        <v>0</v>
      </c>
      <c r="G13" s="120">
        <f t="shared" si="4"/>
        <v>0</v>
      </c>
      <c r="H13" s="120">
        <f t="shared" si="4"/>
        <v>0</v>
      </c>
      <c r="I13" s="121">
        <f t="shared" si="4"/>
        <v>0</v>
      </c>
      <c r="J13" s="122">
        <f t="shared" si="1"/>
        <v>0</v>
      </c>
      <c r="K13" s="739"/>
    </row>
    <row r="14" spans="1:11" ht="21" customHeight="1">
      <c r="A14" s="114" t="s">
        <v>16</v>
      </c>
      <c r="B14" s="115" t="s">
        <v>190</v>
      </c>
      <c r="C14" s="116"/>
      <c r="D14" s="2"/>
      <c r="E14" s="2"/>
      <c r="F14" s="2"/>
      <c r="G14" s="2"/>
      <c r="H14" s="2"/>
      <c r="I14" s="50"/>
      <c r="J14" s="117">
        <f t="shared" si="1"/>
        <v>0</v>
      </c>
      <c r="K14" s="739"/>
    </row>
    <row r="15" spans="1:11" ht="21" customHeight="1">
      <c r="A15" s="124" t="s">
        <v>17</v>
      </c>
      <c r="B15" s="125" t="s">
        <v>194</v>
      </c>
      <c r="C15" s="126"/>
      <c r="D15" s="127">
        <f aca="true" t="shared" si="5" ref="D15:I15">SUM(D16:D17)</f>
        <v>0</v>
      </c>
      <c r="E15" s="127">
        <f t="shared" si="5"/>
        <v>0</v>
      </c>
      <c r="F15" s="127">
        <f t="shared" si="5"/>
        <v>0</v>
      </c>
      <c r="G15" s="127">
        <f t="shared" si="5"/>
        <v>0</v>
      </c>
      <c r="H15" s="127">
        <f t="shared" si="5"/>
        <v>0</v>
      </c>
      <c r="I15" s="128">
        <f t="shared" si="5"/>
        <v>0</v>
      </c>
      <c r="J15" s="122">
        <f t="shared" si="1"/>
        <v>0</v>
      </c>
      <c r="K15" s="739"/>
    </row>
    <row r="16" spans="1:11" ht="21" customHeight="1">
      <c r="A16" s="124" t="s">
        <v>18</v>
      </c>
      <c r="B16" s="115" t="s">
        <v>190</v>
      </c>
      <c r="C16" s="116"/>
      <c r="D16" s="2"/>
      <c r="E16" s="2"/>
      <c r="F16" s="2"/>
      <c r="G16" s="2"/>
      <c r="H16" s="2"/>
      <c r="I16" s="50"/>
      <c r="J16" s="117">
        <f t="shared" si="1"/>
        <v>0</v>
      </c>
      <c r="K16" s="739"/>
    </row>
    <row r="17" spans="1:11" ht="21" customHeight="1" thickBot="1">
      <c r="A17" s="124" t="s">
        <v>19</v>
      </c>
      <c r="B17" s="115" t="s">
        <v>190</v>
      </c>
      <c r="C17" s="129"/>
      <c r="D17" s="130"/>
      <c r="E17" s="130"/>
      <c r="F17" s="130"/>
      <c r="G17" s="130"/>
      <c r="H17" s="130"/>
      <c r="I17" s="131"/>
      <c r="J17" s="117">
        <f t="shared" si="1"/>
        <v>0</v>
      </c>
      <c r="K17" s="739"/>
    </row>
    <row r="18" spans="1:11" ht="21" customHeight="1" thickBot="1">
      <c r="A18" s="132" t="s">
        <v>20</v>
      </c>
      <c r="B18" s="133" t="s">
        <v>195</v>
      </c>
      <c r="C18" s="134"/>
      <c r="D18" s="135">
        <f aca="true" t="shared" si="6" ref="D18:J18">D5+D8+D11+D13+D15</f>
        <v>0</v>
      </c>
      <c r="E18" s="135">
        <f t="shared" si="6"/>
        <v>0</v>
      </c>
      <c r="F18" s="135">
        <f t="shared" si="6"/>
        <v>0</v>
      </c>
      <c r="G18" s="135">
        <f t="shared" si="6"/>
        <v>0</v>
      </c>
      <c r="H18" s="135">
        <f t="shared" si="6"/>
        <v>0</v>
      </c>
      <c r="I18" s="136">
        <f t="shared" si="6"/>
        <v>0</v>
      </c>
      <c r="J18" s="137">
        <f t="shared" si="6"/>
        <v>0</v>
      </c>
      <c r="K18" s="739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8"/>
      <c r="H1" s="139" t="str">
        <f>'14. mell'!J1</f>
        <v>Forintban!</v>
      </c>
      <c r="I1" s="739" t="s">
        <v>793</v>
      </c>
    </row>
    <row r="2" spans="1:9" s="101" customFormat="1" ht="26.25" customHeight="1">
      <c r="A2" s="757" t="s">
        <v>57</v>
      </c>
      <c r="B2" s="802" t="s">
        <v>196</v>
      </c>
      <c r="C2" s="757" t="s">
        <v>197</v>
      </c>
      <c r="D2" s="757" t="s">
        <v>198</v>
      </c>
      <c r="E2" s="804" t="str">
        <f>+CONCATENATE("Hitel, kölcsön állomány ",LEFT(ÖSSZEFÜGGÉSEK!A4,4),". dec. 31-én")</f>
        <v>Hitel, kölcsön állomány 2016. dec. 31-én</v>
      </c>
      <c r="F2" s="806" t="s">
        <v>199</v>
      </c>
      <c r="G2" s="807"/>
      <c r="H2" s="799" t="str">
        <f>+CONCATENATE(LEFT(ÖSSZEFÜGGÉSEK!A4,4)+2,". után")</f>
        <v>2018. után</v>
      </c>
      <c r="I2" s="739"/>
    </row>
    <row r="3" spans="1:9" s="105" customFormat="1" ht="34.5" customHeight="1" thickBot="1">
      <c r="A3" s="801"/>
      <c r="B3" s="803"/>
      <c r="C3" s="803"/>
      <c r="D3" s="801"/>
      <c r="E3" s="805"/>
      <c r="F3" s="140" t="str">
        <f>+CONCATENATE(LEFT(ÖSSZEFÜGGÉSEK!A4,4)+1,".")</f>
        <v>2017.</v>
      </c>
      <c r="G3" s="141" t="str">
        <f>+CONCATENATE(LEFT(ÖSSZEFÜGGÉSEK!A4,4)+2,".")</f>
        <v>2018.</v>
      </c>
      <c r="H3" s="800"/>
      <c r="I3" s="739"/>
    </row>
    <row r="4" spans="1:9" s="145" customFormat="1" ht="12.75" customHeight="1" thickBot="1">
      <c r="A4" s="142" t="s">
        <v>407</v>
      </c>
      <c r="B4" s="94" t="s">
        <v>408</v>
      </c>
      <c r="C4" s="94" t="s">
        <v>409</v>
      </c>
      <c r="D4" s="143" t="s">
        <v>410</v>
      </c>
      <c r="E4" s="142" t="s">
        <v>411</v>
      </c>
      <c r="F4" s="143" t="s">
        <v>487</v>
      </c>
      <c r="G4" s="143" t="s">
        <v>488</v>
      </c>
      <c r="H4" s="144" t="s">
        <v>489</v>
      </c>
      <c r="I4" s="739"/>
    </row>
    <row r="5" spans="1:9" ht="22.5" customHeight="1" thickBot="1">
      <c r="A5" s="146" t="s">
        <v>7</v>
      </c>
      <c r="B5" s="147" t="s">
        <v>200</v>
      </c>
      <c r="C5" s="148"/>
      <c r="D5" s="149"/>
      <c r="E5" s="150">
        <f>SUM(E6:E11)</f>
        <v>0</v>
      </c>
      <c r="F5" s="151">
        <f>SUM(F6:F11)</f>
        <v>0</v>
      </c>
      <c r="G5" s="151">
        <f>SUM(G6:G11)</f>
        <v>0</v>
      </c>
      <c r="H5" s="152">
        <f>SUM(H6:H11)</f>
        <v>0</v>
      </c>
      <c r="I5" s="739"/>
    </row>
    <row r="6" spans="1:9" ht="22.5" customHeight="1">
      <c r="A6" s="153" t="s">
        <v>8</v>
      </c>
      <c r="B6" s="154" t="s">
        <v>190</v>
      </c>
      <c r="C6" s="155"/>
      <c r="D6" s="156"/>
      <c r="E6" s="157"/>
      <c r="F6" s="2"/>
      <c r="G6" s="2"/>
      <c r="H6" s="158"/>
      <c r="I6" s="739"/>
    </row>
    <row r="7" spans="1:9" ht="22.5" customHeight="1">
      <c r="A7" s="153" t="s">
        <v>9</v>
      </c>
      <c r="B7" s="154" t="s">
        <v>190</v>
      </c>
      <c r="C7" s="155"/>
      <c r="D7" s="156"/>
      <c r="E7" s="157"/>
      <c r="F7" s="2"/>
      <c r="G7" s="2"/>
      <c r="H7" s="158"/>
      <c r="I7" s="739"/>
    </row>
    <row r="8" spans="1:9" ht="22.5" customHeight="1">
      <c r="A8" s="153" t="s">
        <v>10</v>
      </c>
      <c r="B8" s="154" t="s">
        <v>190</v>
      </c>
      <c r="C8" s="155"/>
      <c r="D8" s="156"/>
      <c r="E8" s="157"/>
      <c r="F8" s="2"/>
      <c r="G8" s="2"/>
      <c r="H8" s="158"/>
      <c r="I8" s="739"/>
    </row>
    <row r="9" spans="1:9" ht="22.5" customHeight="1">
      <c r="A9" s="153" t="s">
        <v>11</v>
      </c>
      <c r="B9" s="154" t="s">
        <v>190</v>
      </c>
      <c r="C9" s="155"/>
      <c r="D9" s="156"/>
      <c r="E9" s="157"/>
      <c r="F9" s="2"/>
      <c r="G9" s="2"/>
      <c r="H9" s="158"/>
      <c r="I9" s="739"/>
    </row>
    <row r="10" spans="1:9" ht="22.5" customHeight="1">
      <c r="A10" s="153" t="s">
        <v>12</v>
      </c>
      <c r="B10" s="154" t="s">
        <v>190</v>
      </c>
      <c r="C10" s="155"/>
      <c r="D10" s="156"/>
      <c r="E10" s="157"/>
      <c r="F10" s="2"/>
      <c r="G10" s="2"/>
      <c r="H10" s="158"/>
      <c r="I10" s="739"/>
    </row>
    <row r="11" spans="1:9" ht="22.5" customHeight="1" thickBot="1">
      <c r="A11" s="153" t="s">
        <v>13</v>
      </c>
      <c r="B11" s="154" t="s">
        <v>190</v>
      </c>
      <c r="C11" s="155"/>
      <c r="D11" s="156"/>
      <c r="E11" s="157"/>
      <c r="F11" s="2"/>
      <c r="G11" s="2"/>
      <c r="H11" s="158"/>
      <c r="I11" s="739"/>
    </row>
    <row r="12" spans="1:9" ht="22.5" customHeight="1" thickBot="1">
      <c r="A12" s="146" t="s">
        <v>14</v>
      </c>
      <c r="B12" s="147" t="s">
        <v>201</v>
      </c>
      <c r="C12" s="159"/>
      <c r="D12" s="160"/>
      <c r="E12" s="150">
        <f>SUM(E13:E18)</f>
        <v>0</v>
      </c>
      <c r="F12" s="151">
        <f>SUM(F13:F18)</f>
        <v>0</v>
      </c>
      <c r="G12" s="151">
        <f>SUM(G13:G18)</f>
        <v>0</v>
      </c>
      <c r="H12" s="152">
        <f>SUM(H13:H18)</f>
        <v>0</v>
      </c>
      <c r="I12" s="739"/>
    </row>
    <row r="13" spans="1:9" ht="22.5" customHeight="1">
      <c r="A13" s="153" t="s">
        <v>15</v>
      </c>
      <c r="B13" s="154" t="s">
        <v>190</v>
      </c>
      <c r="C13" s="155"/>
      <c r="D13" s="156"/>
      <c r="E13" s="157"/>
      <c r="F13" s="2"/>
      <c r="G13" s="2"/>
      <c r="H13" s="158"/>
      <c r="I13" s="739"/>
    </row>
    <row r="14" spans="1:9" ht="22.5" customHeight="1">
      <c r="A14" s="153" t="s">
        <v>16</v>
      </c>
      <c r="B14" s="154" t="s">
        <v>190</v>
      </c>
      <c r="C14" s="155"/>
      <c r="D14" s="156"/>
      <c r="E14" s="157"/>
      <c r="F14" s="2"/>
      <c r="G14" s="2"/>
      <c r="H14" s="158"/>
      <c r="I14" s="739"/>
    </row>
    <row r="15" spans="1:9" ht="22.5" customHeight="1">
      <c r="A15" s="153" t="s">
        <v>17</v>
      </c>
      <c r="B15" s="154" t="s">
        <v>190</v>
      </c>
      <c r="C15" s="155"/>
      <c r="D15" s="156"/>
      <c r="E15" s="157"/>
      <c r="F15" s="2"/>
      <c r="G15" s="2"/>
      <c r="H15" s="158"/>
      <c r="I15" s="739"/>
    </row>
    <row r="16" spans="1:9" ht="22.5" customHeight="1">
      <c r="A16" s="153" t="s">
        <v>18</v>
      </c>
      <c r="B16" s="154" t="s">
        <v>190</v>
      </c>
      <c r="C16" s="155"/>
      <c r="D16" s="156"/>
      <c r="E16" s="157"/>
      <c r="F16" s="2"/>
      <c r="G16" s="2"/>
      <c r="H16" s="158"/>
      <c r="I16" s="739"/>
    </row>
    <row r="17" spans="1:9" ht="22.5" customHeight="1">
      <c r="A17" s="153" t="s">
        <v>19</v>
      </c>
      <c r="B17" s="154" t="s">
        <v>190</v>
      </c>
      <c r="C17" s="155"/>
      <c r="D17" s="156"/>
      <c r="E17" s="157"/>
      <c r="F17" s="2"/>
      <c r="G17" s="2"/>
      <c r="H17" s="158"/>
      <c r="I17" s="739"/>
    </row>
    <row r="18" spans="1:9" ht="22.5" customHeight="1" thickBot="1">
      <c r="A18" s="153" t="s">
        <v>20</v>
      </c>
      <c r="B18" s="154" t="s">
        <v>190</v>
      </c>
      <c r="C18" s="155"/>
      <c r="D18" s="156"/>
      <c r="E18" s="157"/>
      <c r="F18" s="2"/>
      <c r="G18" s="2"/>
      <c r="H18" s="158"/>
      <c r="I18" s="739"/>
    </row>
    <row r="19" spans="1:9" ht="22.5" customHeight="1" thickBot="1">
      <c r="A19" s="146" t="s">
        <v>21</v>
      </c>
      <c r="B19" s="147" t="s">
        <v>681</v>
      </c>
      <c r="C19" s="148"/>
      <c r="D19" s="149"/>
      <c r="E19" s="150">
        <f>E5+E12</f>
        <v>0</v>
      </c>
      <c r="F19" s="151">
        <f>F5+F12</f>
        <v>0</v>
      </c>
      <c r="G19" s="151">
        <f>G5+G12</f>
        <v>0</v>
      </c>
      <c r="H19" s="152">
        <f>H5+H12</f>
        <v>0</v>
      </c>
      <c r="I19" s="73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26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827"/>
      <c r="C1" s="827"/>
      <c r="D1" s="827"/>
      <c r="E1" s="827"/>
      <c r="F1" s="827"/>
      <c r="G1" s="827"/>
      <c r="H1" s="827"/>
      <c r="I1" s="827"/>
      <c r="J1" s="739" t="s">
        <v>792</v>
      </c>
    </row>
    <row r="2" spans="8:10" ht="14.25" thickBot="1">
      <c r="H2" s="828" t="s">
        <v>727</v>
      </c>
      <c r="I2" s="828"/>
      <c r="J2" s="739"/>
    </row>
    <row r="3" spans="1:10" ht="13.5" thickBot="1">
      <c r="A3" s="829" t="s">
        <v>5</v>
      </c>
      <c r="B3" s="808" t="s">
        <v>202</v>
      </c>
      <c r="C3" s="810" t="s">
        <v>203</v>
      </c>
      <c r="D3" s="812" t="s">
        <v>204</v>
      </c>
      <c r="E3" s="813"/>
      <c r="F3" s="813"/>
      <c r="G3" s="813"/>
      <c r="H3" s="813"/>
      <c r="I3" s="814" t="s">
        <v>205</v>
      </c>
      <c r="J3" s="739"/>
    </row>
    <row r="4" spans="1:10" s="21" customFormat="1" ht="42" customHeight="1" thickBot="1">
      <c r="A4" s="830"/>
      <c r="B4" s="809"/>
      <c r="C4" s="811"/>
      <c r="D4" s="161" t="s">
        <v>206</v>
      </c>
      <c r="E4" s="161" t="s">
        <v>207</v>
      </c>
      <c r="F4" s="161" t="s">
        <v>208</v>
      </c>
      <c r="G4" s="162" t="s">
        <v>209</v>
      </c>
      <c r="H4" s="162" t="s">
        <v>210</v>
      </c>
      <c r="I4" s="815"/>
      <c r="J4" s="739"/>
    </row>
    <row r="5" spans="1:10" s="21" customFormat="1" ht="12" customHeight="1" thickBot="1">
      <c r="A5" s="536" t="s">
        <v>407</v>
      </c>
      <c r="B5" s="163" t="s">
        <v>408</v>
      </c>
      <c r="C5" s="163" t="s">
        <v>409</v>
      </c>
      <c r="D5" s="163" t="s">
        <v>410</v>
      </c>
      <c r="E5" s="163" t="s">
        <v>411</v>
      </c>
      <c r="F5" s="163" t="s">
        <v>487</v>
      </c>
      <c r="G5" s="163" t="s">
        <v>488</v>
      </c>
      <c r="H5" s="163" t="s">
        <v>579</v>
      </c>
      <c r="I5" s="164" t="s">
        <v>580</v>
      </c>
      <c r="J5" s="739"/>
    </row>
    <row r="6" spans="1:10" s="21" customFormat="1" ht="18" customHeight="1">
      <c r="A6" s="816" t="s">
        <v>211</v>
      </c>
      <c r="B6" s="817"/>
      <c r="C6" s="817"/>
      <c r="D6" s="817"/>
      <c r="E6" s="817"/>
      <c r="F6" s="817"/>
      <c r="G6" s="817"/>
      <c r="H6" s="817"/>
      <c r="I6" s="818"/>
      <c r="J6" s="739"/>
    </row>
    <row r="7" spans="1:10" ht="15.75" customHeight="1">
      <c r="A7" s="33" t="s">
        <v>7</v>
      </c>
      <c r="B7" s="31" t="s">
        <v>212</v>
      </c>
      <c r="C7" s="24"/>
      <c r="D7" s="24"/>
      <c r="E7" s="24"/>
      <c r="F7" s="24"/>
      <c r="G7" s="166"/>
      <c r="H7" s="167">
        <f aca="true" t="shared" si="0" ref="H7:H13">SUM(D7:G7)</f>
        <v>0</v>
      </c>
      <c r="I7" s="34">
        <f aca="true" t="shared" si="1" ref="I7:I13">C7+H7</f>
        <v>0</v>
      </c>
      <c r="J7" s="739"/>
    </row>
    <row r="8" spans="1:10" ht="22.5">
      <c r="A8" s="33" t="s">
        <v>8</v>
      </c>
      <c r="B8" s="31" t="s">
        <v>147</v>
      </c>
      <c r="C8" s="24"/>
      <c r="D8" s="24"/>
      <c r="E8" s="24"/>
      <c r="F8" s="24"/>
      <c r="G8" s="166"/>
      <c r="H8" s="167">
        <f t="shared" si="0"/>
        <v>0</v>
      </c>
      <c r="I8" s="34">
        <f t="shared" si="1"/>
        <v>0</v>
      </c>
      <c r="J8" s="739"/>
    </row>
    <row r="9" spans="1:10" ht="22.5">
      <c r="A9" s="33" t="s">
        <v>9</v>
      </c>
      <c r="B9" s="31" t="s">
        <v>148</v>
      </c>
      <c r="C9" s="24"/>
      <c r="D9" s="24"/>
      <c r="E9" s="24"/>
      <c r="F9" s="24"/>
      <c r="G9" s="166"/>
      <c r="H9" s="167">
        <f t="shared" si="0"/>
        <v>0</v>
      </c>
      <c r="I9" s="34">
        <f t="shared" si="1"/>
        <v>0</v>
      </c>
      <c r="J9" s="739"/>
    </row>
    <row r="10" spans="1:10" ht="15.75" customHeight="1">
      <c r="A10" s="33" t="s">
        <v>10</v>
      </c>
      <c r="B10" s="31" t="s">
        <v>149</v>
      </c>
      <c r="C10" s="24"/>
      <c r="D10" s="24"/>
      <c r="E10" s="24"/>
      <c r="F10" s="24"/>
      <c r="G10" s="166"/>
      <c r="H10" s="167">
        <f t="shared" si="0"/>
        <v>0</v>
      </c>
      <c r="I10" s="34">
        <f t="shared" si="1"/>
        <v>0</v>
      </c>
      <c r="J10" s="739"/>
    </row>
    <row r="11" spans="1:10" ht="22.5">
      <c r="A11" s="33" t="s">
        <v>11</v>
      </c>
      <c r="B11" s="31" t="s">
        <v>150</v>
      </c>
      <c r="C11" s="24"/>
      <c r="D11" s="24"/>
      <c r="E11" s="24"/>
      <c r="F11" s="24"/>
      <c r="G11" s="166"/>
      <c r="H11" s="167">
        <f t="shared" si="0"/>
        <v>0</v>
      </c>
      <c r="I11" s="34">
        <f t="shared" si="1"/>
        <v>0</v>
      </c>
      <c r="J11" s="739"/>
    </row>
    <row r="12" spans="1:10" ht="15.75" customHeight="1">
      <c r="A12" s="35" t="s">
        <v>12</v>
      </c>
      <c r="B12" s="36" t="s">
        <v>213</v>
      </c>
      <c r="C12" s="25"/>
      <c r="D12" s="25"/>
      <c r="E12" s="25"/>
      <c r="F12" s="25"/>
      <c r="G12" s="168"/>
      <c r="H12" s="167">
        <f t="shared" si="0"/>
        <v>0</v>
      </c>
      <c r="I12" s="34">
        <f t="shared" si="1"/>
        <v>0</v>
      </c>
      <c r="J12" s="739"/>
    </row>
    <row r="13" spans="1:10" ht="15.75" customHeight="1" thickBot="1">
      <c r="A13" s="169" t="s">
        <v>13</v>
      </c>
      <c r="B13" s="170" t="s">
        <v>214</v>
      </c>
      <c r="C13" s="172"/>
      <c r="D13" s="172"/>
      <c r="E13" s="172"/>
      <c r="F13" s="172"/>
      <c r="G13" s="173"/>
      <c r="H13" s="167">
        <f t="shared" si="0"/>
        <v>0</v>
      </c>
      <c r="I13" s="34">
        <f t="shared" si="1"/>
        <v>0</v>
      </c>
      <c r="J13" s="739"/>
    </row>
    <row r="14" spans="1:10" s="26" customFormat="1" ht="18" customHeight="1" thickBot="1">
      <c r="A14" s="819" t="s">
        <v>215</v>
      </c>
      <c r="B14" s="820"/>
      <c r="C14" s="37">
        <f aca="true" t="shared" si="2" ref="C14:I14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74">
        <f t="shared" si="2"/>
        <v>0</v>
      </c>
      <c r="H14" s="174">
        <f t="shared" si="2"/>
        <v>0</v>
      </c>
      <c r="I14" s="38">
        <f t="shared" si="2"/>
        <v>0</v>
      </c>
      <c r="J14" s="739"/>
    </row>
    <row r="15" spans="1:10" s="23" customFormat="1" ht="18" customHeight="1">
      <c r="A15" s="821" t="s">
        <v>216</v>
      </c>
      <c r="B15" s="822"/>
      <c r="C15" s="822"/>
      <c r="D15" s="822"/>
      <c r="E15" s="822"/>
      <c r="F15" s="822"/>
      <c r="G15" s="822"/>
      <c r="H15" s="822"/>
      <c r="I15" s="823"/>
      <c r="J15" s="739"/>
    </row>
    <row r="16" spans="1:10" s="23" customFormat="1" ht="12.75">
      <c r="A16" s="33" t="s">
        <v>7</v>
      </c>
      <c r="B16" s="31" t="s">
        <v>217</v>
      </c>
      <c r="C16" s="24"/>
      <c r="D16" s="24"/>
      <c r="E16" s="24"/>
      <c r="F16" s="24"/>
      <c r="G16" s="166"/>
      <c r="H16" s="167">
        <f>SUM(D16:G16)</f>
        <v>0</v>
      </c>
      <c r="I16" s="34">
        <f>C16+H16</f>
        <v>0</v>
      </c>
      <c r="J16" s="739"/>
    </row>
    <row r="17" spans="1:10" ht="13.5" thickBot="1">
      <c r="A17" s="169" t="s">
        <v>8</v>
      </c>
      <c r="B17" s="170" t="s">
        <v>214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739"/>
    </row>
    <row r="18" spans="1:10" ht="15.75" customHeight="1" thickBot="1">
      <c r="A18" s="819" t="s">
        <v>218</v>
      </c>
      <c r="B18" s="820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74">
        <f t="shared" si="3"/>
        <v>0</v>
      </c>
      <c r="H18" s="174">
        <f t="shared" si="3"/>
        <v>0</v>
      </c>
      <c r="I18" s="38">
        <f t="shared" si="3"/>
        <v>0</v>
      </c>
      <c r="J18" s="739"/>
    </row>
    <row r="19" spans="1:10" ht="18" customHeight="1" thickBot="1">
      <c r="A19" s="824" t="s">
        <v>219</v>
      </c>
      <c r="B19" s="82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8">
        <f t="shared" si="4"/>
        <v>0</v>
      </c>
      <c r="J19" s="739"/>
    </row>
  </sheetData>
  <sheetProtection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="110" zoomScaleNormal="110" workbookViewId="0" topLeftCell="A1">
      <selection activeCell="D1" sqref="D1"/>
    </sheetView>
  </sheetViews>
  <sheetFormatPr defaultColWidth="9.00390625" defaultRowHeight="12.75"/>
  <cols>
    <col min="1" max="1" width="5.875" style="19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">
      <c r="A1" s="138"/>
      <c r="D1" s="678" t="s">
        <v>791</v>
      </c>
    </row>
    <row r="2" spans="1:4" s="20" customFormat="1" ht="46.5" customHeight="1">
      <c r="A2" s="832" t="s">
        <v>764</v>
      </c>
      <c r="B2" s="832"/>
      <c r="C2" s="832"/>
      <c r="D2" s="832"/>
    </row>
    <row r="3" spans="1:4" s="20" customFormat="1" ht="15.75" thickBot="1">
      <c r="A3" s="699"/>
      <c r="B3" s="699"/>
      <c r="C3" s="699"/>
      <c r="D3" s="699" t="s">
        <v>727</v>
      </c>
    </row>
    <row r="4" spans="1:4" s="21" customFormat="1" ht="48" customHeight="1" thickBot="1">
      <c r="A4" s="177" t="s">
        <v>5</v>
      </c>
      <c r="B4" s="161" t="s">
        <v>6</v>
      </c>
      <c r="C4" s="161" t="s">
        <v>220</v>
      </c>
      <c r="D4" s="178" t="s">
        <v>221</v>
      </c>
    </row>
    <row r="5" spans="1:4" s="21" customFormat="1" ht="13.5" customHeight="1" thickBot="1">
      <c r="A5" s="179" t="s">
        <v>407</v>
      </c>
      <c r="B5" s="180" t="s">
        <v>408</v>
      </c>
      <c r="C5" s="180" t="s">
        <v>409</v>
      </c>
      <c r="D5" s="181" t="s">
        <v>410</v>
      </c>
    </row>
    <row r="6" spans="1:4" ht="18" customHeight="1">
      <c r="A6" s="182" t="s">
        <v>7</v>
      </c>
      <c r="B6" s="183" t="s">
        <v>222</v>
      </c>
      <c r="C6" s="637">
        <v>100000</v>
      </c>
      <c r="D6" s="638">
        <v>51334</v>
      </c>
    </row>
    <row r="7" spans="1:4" ht="18" customHeight="1">
      <c r="A7" s="184" t="s">
        <v>8</v>
      </c>
      <c r="B7" s="185" t="s">
        <v>223</v>
      </c>
      <c r="C7" s="639"/>
      <c r="D7" s="640"/>
    </row>
    <row r="8" spans="1:4" ht="18" customHeight="1">
      <c r="A8" s="184" t="s">
        <v>9</v>
      </c>
      <c r="B8" s="185" t="s">
        <v>224</v>
      </c>
      <c r="C8" s="639"/>
      <c r="D8" s="640"/>
    </row>
    <row r="9" spans="1:4" ht="18" customHeight="1">
      <c r="A9" s="184" t="s">
        <v>10</v>
      </c>
      <c r="B9" s="185" t="s">
        <v>225</v>
      </c>
      <c r="C9" s="639"/>
      <c r="D9" s="640"/>
    </row>
    <row r="10" spans="1:4" ht="18" customHeight="1">
      <c r="A10" s="186" t="s">
        <v>11</v>
      </c>
      <c r="B10" s="185" t="s">
        <v>226</v>
      </c>
      <c r="C10" s="639"/>
      <c r="D10" s="640"/>
    </row>
    <row r="11" spans="1:4" ht="18" customHeight="1">
      <c r="A11" s="184" t="s">
        <v>12</v>
      </c>
      <c r="B11" s="185" t="s">
        <v>227</v>
      </c>
      <c r="C11" s="639"/>
      <c r="D11" s="640"/>
    </row>
    <row r="12" spans="1:4" ht="18" customHeight="1">
      <c r="A12" s="186" t="s">
        <v>13</v>
      </c>
      <c r="B12" s="187" t="s">
        <v>228</v>
      </c>
      <c r="C12" s="639"/>
      <c r="D12" s="640"/>
    </row>
    <row r="13" spans="1:4" ht="18" customHeight="1">
      <c r="A13" s="186" t="s">
        <v>14</v>
      </c>
      <c r="B13" s="187" t="s">
        <v>229</v>
      </c>
      <c r="C13" s="639"/>
      <c r="D13" s="640"/>
    </row>
    <row r="14" spans="1:4" ht="18" customHeight="1">
      <c r="A14" s="184" t="s">
        <v>15</v>
      </c>
      <c r="B14" s="187" t="s">
        <v>230</v>
      </c>
      <c r="C14" s="639"/>
      <c r="D14" s="640"/>
    </row>
    <row r="15" spans="1:4" ht="18" customHeight="1">
      <c r="A15" s="186" t="s">
        <v>16</v>
      </c>
      <c r="B15" s="187" t="s">
        <v>231</v>
      </c>
      <c r="C15" s="639"/>
      <c r="D15" s="640"/>
    </row>
    <row r="16" spans="1:4" ht="22.5">
      <c r="A16" s="184" t="s">
        <v>17</v>
      </c>
      <c r="B16" s="187" t="s">
        <v>232</v>
      </c>
      <c r="C16" s="639"/>
      <c r="D16" s="640"/>
    </row>
    <row r="17" spans="1:4" ht="18" customHeight="1">
      <c r="A17" s="186" t="s">
        <v>18</v>
      </c>
      <c r="B17" s="185" t="s">
        <v>233</v>
      </c>
      <c r="C17" s="639">
        <v>16000</v>
      </c>
      <c r="D17" s="640">
        <v>16000</v>
      </c>
    </row>
    <row r="18" spans="1:4" ht="18" customHeight="1">
      <c r="A18" s="184" t="s">
        <v>19</v>
      </c>
      <c r="B18" s="185" t="s">
        <v>234</v>
      </c>
      <c r="C18" s="639"/>
      <c r="D18" s="640"/>
    </row>
    <row r="19" spans="1:4" ht="18" customHeight="1">
      <c r="A19" s="186" t="s">
        <v>20</v>
      </c>
      <c r="B19" s="185" t="s">
        <v>235</v>
      </c>
      <c r="C19" s="639"/>
      <c r="D19" s="640"/>
    </row>
    <row r="20" spans="1:4" ht="18" customHeight="1">
      <c r="A20" s="184" t="s">
        <v>21</v>
      </c>
      <c r="B20" s="185" t="s">
        <v>236</v>
      </c>
      <c r="C20" s="639"/>
      <c r="D20" s="640"/>
    </row>
    <row r="21" spans="1:4" ht="18" customHeight="1">
      <c r="A21" s="186" t="s">
        <v>22</v>
      </c>
      <c r="B21" s="185" t="s">
        <v>237</v>
      </c>
      <c r="C21" s="639"/>
      <c r="D21" s="640"/>
    </row>
    <row r="22" spans="1:4" ht="18" customHeight="1">
      <c r="A22" s="184" t="s">
        <v>23</v>
      </c>
      <c r="B22" s="165"/>
      <c r="C22" s="639"/>
      <c r="D22" s="640"/>
    </row>
    <row r="23" spans="1:4" ht="18" customHeight="1">
      <c r="A23" s="186" t="s">
        <v>24</v>
      </c>
      <c r="B23" s="165"/>
      <c r="C23" s="639"/>
      <c r="D23" s="640"/>
    </row>
    <row r="24" spans="1:4" ht="18" customHeight="1">
      <c r="A24" s="184" t="s">
        <v>25</v>
      </c>
      <c r="B24" s="165"/>
      <c r="C24" s="639"/>
      <c r="D24" s="640"/>
    </row>
    <row r="25" spans="1:4" ht="18" customHeight="1">
      <c r="A25" s="186" t="s">
        <v>26</v>
      </c>
      <c r="B25" s="165"/>
      <c r="C25" s="639"/>
      <c r="D25" s="640"/>
    </row>
    <row r="26" spans="1:4" ht="18" customHeight="1">
      <c r="A26" s="184" t="s">
        <v>27</v>
      </c>
      <c r="B26" s="165"/>
      <c r="C26" s="639"/>
      <c r="D26" s="640"/>
    </row>
    <row r="27" spans="1:4" ht="18" customHeight="1">
      <c r="A27" s="186" t="s">
        <v>28</v>
      </c>
      <c r="B27" s="165"/>
      <c r="C27" s="639"/>
      <c r="D27" s="640"/>
    </row>
    <row r="28" spans="1:4" ht="18" customHeight="1">
      <c r="A28" s="184" t="s">
        <v>29</v>
      </c>
      <c r="B28" s="165"/>
      <c r="C28" s="639"/>
      <c r="D28" s="640"/>
    </row>
    <row r="29" spans="1:4" ht="18" customHeight="1">
      <c r="A29" s="186" t="s">
        <v>30</v>
      </c>
      <c r="B29" s="165"/>
      <c r="C29" s="639"/>
      <c r="D29" s="640"/>
    </row>
    <row r="30" spans="1:4" ht="18" customHeight="1" thickBot="1">
      <c r="A30" s="188" t="s">
        <v>31</v>
      </c>
      <c r="B30" s="171"/>
      <c r="C30" s="641"/>
      <c r="D30" s="642"/>
    </row>
    <row r="31" spans="1:4" ht="18" customHeight="1" thickBot="1">
      <c r="A31" s="261" t="s">
        <v>32</v>
      </c>
      <c r="B31" s="262" t="s">
        <v>40</v>
      </c>
      <c r="C31" s="643">
        <f>+C6+C7+C8+C9+C10+C17+C18+C19+C20+C21+C22+C23+C24+C25+C26+C27+C28+C29+C30</f>
        <v>116000</v>
      </c>
      <c r="D31" s="644">
        <f>+D6+D7+D8+D9+D10+D17+D18+D19+D20+D21+D22+D23+D24+D25+D26+D27+D28+D29+D30</f>
        <v>67334</v>
      </c>
    </row>
    <row r="32" spans="1:4" ht="25.5" customHeight="1">
      <c r="A32" s="189"/>
      <c r="B32" s="831" t="s">
        <v>238</v>
      </c>
      <c r="C32" s="831"/>
      <c r="D32" s="831"/>
    </row>
  </sheetData>
  <sheetProtection/>
  <mergeCells count="2">
    <mergeCell ref="B32:D32"/>
    <mergeCell ref="A2:D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348" customWidth="1"/>
    <col min="2" max="2" width="60.875" style="348" customWidth="1"/>
    <col min="3" max="5" width="15.875" style="349" customWidth="1"/>
    <col min="6" max="16384" width="9.375" style="359" customWidth="1"/>
  </cols>
  <sheetData>
    <row r="1" spans="1:5" ht="15.75">
      <c r="A1" s="724" t="s">
        <v>816</v>
      </c>
      <c r="B1" s="724"/>
      <c r="C1" s="724"/>
      <c r="D1" s="724"/>
      <c r="E1" s="724"/>
    </row>
    <row r="2" spans="1:5" ht="51" customHeight="1">
      <c r="A2" s="725" t="s">
        <v>754</v>
      </c>
      <c r="B2" s="726"/>
      <c r="C2" s="726"/>
      <c r="D2" s="726"/>
      <c r="E2" s="726"/>
    </row>
    <row r="3" spans="1:5" ht="15.75" customHeight="1">
      <c r="A3" s="728" t="s">
        <v>4</v>
      </c>
      <c r="B3" s="728"/>
      <c r="C3" s="728"/>
      <c r="D3" s="728"/>
      <c r="E3" s="728"/>
    </row>
    <row r="4" spans="1:5" ht="15.75" customHeight="1" thickBot="1">
      <c r="A4" s="45" t="s">
        <v>109</v>
      </c>
      <c r="B4" s="45"/>
      <c r="C4" s="346"/>
      <c r="D4" s="346"/>
      <c r="E4" s="346" t="str">
        <f>'1.1.sz.mell.'!E4</f>
        <v>Forintban!</v>
      </c>
    </row>
    <row r="5" spans="1:5" ht="15.75" customHeight="1">
      <c r="A5" s="729" t="s">
        <v>57</v>
      </c>
      <c r="B5" s="720" t="s">
        <v>6</v>
      </c>
      <c r="C5" s="722" t="str">
        <f>+'1.1.sz.mell.'!C5:E5</f>
        <v>2016. évi</v>
      </c>
      <c r="D5" s="722"/>
      <c r="E5" s="723"/>
    </row>
    <row r="6" spans="1:5" ht="37.5" customHeight="1" thickBot="1">
      <c r="A6" s="730"/>
      <c r="B6" s="721"/>
      <c r="C6" s="47" t="s">
        <v>174</v>
      </c>
      <c r="D6" s="47" t="s">
        <v>179</v>
      </c>
      <c r="E6" s="48" t="s">
        <v>180</v>
      </c>
    </row>
    <row r="7" spans="1:5" s="360" customFormat="1" ht="12" customHeight="1" thickBot="1">
      <c r="A7" s="324" t="s">
        <v>407</v>
      </c>
      <c r="B7" s="325" t="s">
        <v>408</v>
      </c>
      <c r="C7" s="325" t="s">
        <v>409</v>
      </c>
      <c r="D7" s="325" t="s">
        <v>410</v>
      </c>
      <c r="E7" s="371" t="s">
        <v>411</v>
      </c>
    </row>
    <row r="8" spans="1:5" s="361" customFormat="1" ht="12" customHeight="1" thickBot="1">
      <c r="A8" s="319" t="s">
        <v>7</v>
      </c>
      <c r="B8" s="320" t="s">
        <v>302</v>
      </c>
      <c r="C8" s="351">
        <f>SUM(C9:C14)</f>
        <v>176156000</v>
      </c>
      <c r="D8" s="351">
        <f>SUM(D9:D14)</f>
        <v>156066151</v>
      </c>
      <c r="E8" s="334">
        <f>SUM(E9:E14)</f>
        <v>156066151</v>
      </c>
    </row>
    <row r="9" spans="1:5" s="361" customFormat="1" ht="12" customHeight="1">
      <c r="A9" s="314" t="s">
        <v>69</v>
      </c>
      <c r="B9" s="362" t="s">
        <v>303</v>
      </c>
      <c r="C9" s="353">
        <v>58776000</v>
      </c>
      <c r="D9" s="353">
        <v>61122339</v>
      </c>
      <c r="E9" s="336">
        <v>61122339</v>
      </c>
    </row>
    <row r="10" spans="1:5" s="361" customFormat="1" ht="12" customHeight="1">
      <c r="A10" s="313" t="s">
        <v>70</v>
      </c>
      <c r="B10" s="363" t="s">
        <v>304</v>
      </c>
      <c r="C10" s="352">
        <v>32477000</v>
      </c>
      <c r="D10" s="352">
        <v>30928967</v>
      </c>
      <c r="E10" s="335">
        <v>30928967</v>
      </c>
    </row>
    <row r="11" spans="1:5" s="361" customFormat="1" ht="12" customHeight="1">
      <c r="A11" s="313" t="s">
        <v>71</v>
      </c>
      <c r="B11" s="363" t="s">
        <v>305</v>
      </c>
      <c r="C11" s="352">
        <v>53716000</v>
      </c>
      <c r="D11" s="352">
        <v>54715744</v>
      </c>
      <c r="E11" s="335">
        <v>54715744</v>
      </c>
    </row>
    <row r="12" spans="1:5" s="361" customFormat="1" ht="12" customHeight="1">
      <c r="A12" s="313" t="s">
        <v>72</v>
      </c>
      <c r="B12" s="363" t="s">
        <v>306</v>
      </c>
      <c r="C12" s="352">
        <v>1987000</v>
      </c>
      <c r="D12" s="352">
        <v>1987020</v>
      </c>
      <c r="E12" s="335">
        <v>1987020</v>
      </c>
    </row>
    <row r="13" spans="1:5" s="361" customFormat="1" ht="12" customHeight="1">
      <c r="A13" s="313" t="s">
        <v>105</v>
      </c>
      <c r="B13" s="342" t="s">
        <v>734</v>
      </c>
      <c r="C13" s="352">
        <v>29200000</v>
      </c>
      <c r="D13" s="352">
        <v>6183393</v>
      </c>
      <c r="E13" s="335">
        <v>6183393</v>
      </c>
    </row>
    <row r="14" spans="1:5" s="361" customFormat="1" ht="12" customHeight="1" thickBot="1">
      <c r="A14" s="315" t="s">
        <v>73</v>
      </c>
      <c r="B14" s="343" t="s">
        <v>735</v>
      </c>
      <c r="C14" s="354"/>
      <c r="D14" s="354">
        <v>1128688</v>
      </c>
      <c r="E14" s="337">
        <v>1128688</v>
      </c>
    </row>
    <row r="15" spans="1:5" s="361" customFormat="1" ht="12" customHeight="1" thickBot="1">
      <c r="A15" s="319" t="s">
        <v>8</v>
      </c>
      <c r="B15" s="341" t="s">
        <v>307</v>
      </c>
      <c r="C15" s="351">
        <f>SUM(C16:C20)</f>
        <v>111255000</v>
      </c>
      <c r="D15" s="351">
        <f>SUM(D16:D20)</f>
        <v>170781311</v>
      </c>
      <c r="E15" s="334">
        <f>SUM(E16:E20)</f>
        <v>146897927</v>
      </c>
    </row>
    <row r="16" spans="1:5" s="361" customFormat="1" ht="12" customHeight="1">
      <c r="A16" s="314" t="s">
        <v>75</v>
      </c>
      <c r="B16" s="362" t="s">
        <v>308</v>
      </c>
      <c r="C16" s="353"/>
      <c r="D16" s="353"/>
      <c r="E16" s="336"/>
    </row>
    <row r="17" spans="1:5" s="361" customFormat="1" ht="12" customHeight="1">
      <c r="A17" s="313" t="s">
        <v>76</v>
      </c>
      <c r="B17" s="363" t="s">
        <v>309</v>
      </c>
      <c r="C17" s="352"/>
      <c r="D17" s="352"/>
      <c r="E17" s="335"/>
    </row>
    <row r="18" spans="1:5" s="361" customFormat="1" ht="12" customHeight="1">
      <c r="A18" s="313" t="s">
        <v>77</v>
      </c>
      <c r="B18" s="363" t="s">
        <v>310</v>
      </c>
      <c r="C18" s="352"/>
      <c r="D18" s="352"/>
      <c r="E18" s="335"/>
    </row>
    <row r="19" spans="1:5" s="361" customFormat="1" ht="12" customHeight="1">
      <c r="A19" s="313" t="s">
        <v>78</v>
      </c>
      <c r="B19" s="363" t="s">
        <v>311</v>
      </c>
      <c r="C19" s="352"/>
      <c r="D19" s="352"/>
      <c r="E19" s="335"/>
    </row>
    <row r="20" spans="1:5" s="361" customFormat="1" ht="12" customHeight="1">
      <c r="A20" s="313" t="s">
        <v>79</v>
      </c>
      <c r="B20" s="363" t="s">
        <v>312</v>
      </c>
      <c r="C20" s="352">
        <v>111255000</v>
      </c>
      <c r="D20" s="352">
        <v>170781311</v>
      </c>
      <c r="E20" s="335">
        <v>146897927</v>
      </c>
    </row>
    <row r="21" spans="1:5" s="361" customFormat="1" ht="12" customHeight="1" thickBot="1">
      <c r="A21" s="315" t="s">
        <v>86</v>
      </c>
      <c r="B21" s="364" t="s">
        <v>313</v>
      </c>
      <c r="C21" s="354"/>
      <c r="D21" s="354"/>
      <c r="E21" s="337"/>
    </row>
    <row r="22" spans="1:5" s="361" customFormat="1" ht="12" customHeight="1" thickBot="1">
      <c r="A22" s="319" t="s">
        <v>9</v>
      </c>
      <c r="B22" s="320" t="s">
        <v>314</v>
      </c>
      <c r="C22" s="351">
        <f>SUM(C23:C27)</f>
        <v>3810000</v>
      </c>
      <c r="D22" s="351">
        <f>SUM(D23:D27)</f>
        <v>3810000</v>
      </c>
      <c r="E22" s="334">
        <f>SUM(E23:E27)</f>
        <v>3450437</v>
      </c>
    </row>
    <row r="23" spans="1:5" s="361" customFormat="1" ht="12" customHeight="1">
      <c r="A23" s="314" t="s">
        <v>58</v>
      </c>
      <c r="B23" s="362" t="s">
        <v>315</v>
      </c>
      <c r="C23" s="353"/>
      <c r="D23" s="353"/>
      <c r="E23" s="336"/>
    </row>
    <row r="24" spans="1:5" s="361" customFormat="1" ht="12" customHeight="1">
      <c r="A24" s="313" t="s">
        <v>59</v>
      </c>
      <c r="B24" s="363" t="s">
        <v>316</v>
      </c>
      <c r="C24" s="352"/>
      <c r="D24" s="352"/>
      <c r="E24" s="335"/>
    </row>
    <row r="25" spans="1:5" s="361" customFormat="1" ht="12" customHeight="1">
      <c r="A25" s="313" t="s">
        <v>60</v>
      </c>
      <c r="B25" s="363" t="s">
        <v>317</v>
      </c>
      <c r="C25" s="352"/>
      <c r="D25" s="352"/>
      <c r="E25" s="335"/>
    </row>
    <row r="26" spans="1:5" s="361" customFormat="1" ht="12" customHeight="1">
      <c r="A26" s="313" t="s">
        <v>61</v>
      </c>
      <c r="B26" s="363" t="s">
        <v>318</v>
      </c>
      <c r="C26" s="352"/>
      <c r="D26" s="352"/>
      <c r="E26" s="335"/>
    </row>
    <row r="27" spans="1:5" s="361" customFormat="1" ht="12" customHeight="1">
      <c r="A27" s="313" t="s">
        <v>119</v>
      </c>
      <c r="B27" s="363" t="s">
        <v>319</v>
      </c>
      <c r="C27" s="352">
        <v>3810000</v>
      </c>
      <c r="D27" s="352">
        <v>3810000</v>
      </c>
      <c r="E27" s="335">
        <v>3450437</v>
      </c>
    </row>
    <row r="28" spans="1:5" s="361" customFormat="1" ht="12" customHeight="1" thickBot="1">
      <c r="A28" s="315" t="s">
        <v>120</v>
      </c>
      <c r="B28" s="364" t="s">
        <v>320</v>
      </c>
      <c r="C28" s="354"/>
      <c r="D28" s="354"/>
      <c r="E28" s="337"/>
    </row>
    <row r="29" spans="1:5" s="361" customFormat="1" ht="12" customHeight="1" thickBot="1">
      <c r="A29" s="319" t="s">
        <v>121</v>
      </c>
      <c r="B29" s="320" t="s">
        <v>716</v>
      </c>
      <c r="C29" s="357">
        <f>SUM(C30:C35)</f>
        <v>5475000</v>
      </c>
      <c r="D29" s="357">
        <f>SUM(D30:D35)</f>
        <v>8679000</v>
      </c>
      <c r="E29" s="370">
        <f>SUM(E30:E35)</f>
        <v>8559521</v>
      </c>
    </row>
    <row r="30" spans="1:5" s="361" customFormat="1" ht="12" customHeight="1">
      <c r="A30" s="314" t="s">
        <v>321</v>
      </c>
      <c r="B30" s="362" t="s">
        <v>736</v>
      </c>
      <c r="C30" s="353">
        <v>1400000</v>
      </c>
      <c r="D30" s="353">
        <v>1470000</v>
      </c>
      <c r="E30" s="336">
        <v>1469794</v>
      </c>
    </row>
    <row r="31" spans="1:5" s="361" customFormat="1" ht="12" customHeight="1">
      <c r="A31" s="313" t="s">
        <v>322</v>
      </c>
      <c r="B31" s="363" t="s">
        <v>720</v>
      </c>
      <c r="C31" s="352"/>
      <c r="D31" s="352"/>
      <c r="E31" s="335"/>
    </row>
    <row r="32" spans="1:5" s="361" customFormat="1" ht="12" customHeight="1">
      <c r="A32" s="313" t="s">
        <v>323</v>
      </c>
      <c r="B32" s="363" t="s">
        <v>721</v>
      </c>
      <c r="C32" s="352">
        <v>2175000</v>
      </c>
      <c r="D32" s="352">
        <v>5175000</v>
      </c>
      <c r="E32" s="335">
        <v>5149189</v>
      </c>
    </row>
    <row r="33" spans="1:5" s="361" customFormat="1" ht="12" customHeight="1">
      <c r="A33" s="313" t="s">
        <v>717</v>
      </c>
      <c r="B33" s="363" t="s">
        <v>722</v>
      </c>
      <c r="C33" s="352"/>
      <c r="D33" s="352"/>
      <c r="E33" s="335"/>
    </row>
    <row r="34" spans="1:5" s="361" customFormat="1" ht="12" customHeight="1">
      <c r="A34" s="313" t="s">
        <v>718</v>
      </c>
      <c r="B34" s="363" t="s">
        <v>737</v>
      </c>
      <c r="C34" s="352">
        <v>1800000</v>
      </c>
      <c r="D34" s="352">
        <v>1840000</v>
      </c>
      <c r="E34" s="335">
        <v>1838218</v>
      </c>
    </row>
    <row r="35" spans="1:5" s="361" customFormat="1" ht="12" customHeight="1" thickBot="1">
      <c r="A35" s="315" t="s">
        <v>719</v>
      </c>
      <c r="B35" s="343" t="s">
        <v>324</v>
      </c>
      <c r="C35" s="354">
        <v>100000</v>
      </c>
      <c r="D35" s="354">
        <v>194000</v>
      </c>
      <c r="E35" s="337">
        <v>102320</v>
      </c>
    </row>
    <row r="36" spans="1:5" s="361" customFormat="1" ht="12" customHeight="1" thickBot="1">
      <c r="A36" s="319" t="s">
        <v>11</v>
      </c>
      <c r="B36" s="320" t="s">
        <v>325</v>
      </c>
      <c r="C36" s="351">
        <f>SUM(C37:C46)</f>
        <v>12572000</v>
      </c>
      <c r="D36" s="351">
        <f>SUM(D37:D46)</f>
        <v>16425250</v>
      </c>
      <c r="E36" s="334">
        <f>SUM(E37:E46)</f>
        <v>13542515</v>
      </c>
    </row>
    <row r="37" spans="1:5" s="361" customFormat="1" ht="12" customHeight="1">
      <c r="A37" s="314" t="s">
        <v>62</v>
      </c>
      <c r="B37" s="362" t="s">
        <v>326</v>
      </c>
      <c r="C37" s="353">
        <v>1400000</v>
      </c>
      <c r="D37" s="353">
        <v>1400000</v>
      </c>
      <c r="E37" s="336">
        <v>632156</v>
      </c>
    </row>
    <row r="38" spans="1:5" s="361" customFormat="1" ht="12" customHeight="1">
      <c r="A38" s="313" t="s">
        <v>63</v>
      </c>
      <c r="B38" s="363" t="s">
        <v>327</v>
      </c>
      <c r="C38" s="352">
        <v>7865000</v>
      </c>
      <c r="D38" s="352">
        <v>10585000</v>
      </c>
      <c r="E38" s="335">
        <v>9446974</v>
      </c>
    </row>
    <row r="39" spans="1:5" s="361" customFormat="1" ht="12" customHeight="1">
      <c r="A39" s="313" t="s">
        <v>64</v>
      </c>
      <c r="B39" s="363" t="s">
        <v>328</v>
      </c>
      <c r="C39" s="352">
        <v>695000</v>
      </c>
      <c r="D39" s="352">
        <v>815000</v>
      </c>
      <c r="E39" s="335">
        <v>251723</v>
      </c>
    </row>
    <row r="40" spans="1:5" s="361" customFormat="1" ht="12" customHeight="1">
      <c r="A40" s="313" t="s">
        <v>123</v>
      </c>
      <c r="B40" s="363" t="s">
        <v>329</v>
      </c>
      <c r="C40" s="352"/>
      <c r="D40" s="352"/>
      <c r="E40" s="335"/>
    </row>
    <row r="41" spans="1:5" s="361" customFormat="1" ht="12" customHeight="1">
      <c r="A41" s="313" t="s">
        <v>124</v>
      </c>
      <c r="B41" s="363" t="s">
        <v>330</v>
      </c>
      <c r="C41" s="352">
        <v>170000</v>
      </c>
      <c r="D41" s="352">
        <v>170000</v>
      </c>
      <c r="E41" s="335">
        <v>271052</v>
      </c>
    </row>
    <row r="42" spans="1:5" s="361" customFormat="1" ht="12" customHeight="1">
      <c r="A42" s="313" t="s">
        <v>125</v>
      </c>
      <c r="B42" s="363" t="s">
        <v>331</v>
      </c>
      <c r="C42" s="352">
        <v>2432000</v>
      </c>
      <c r="D42" s="352">
        <v>3132250</v>
      </c>
      <c r="E42" s="335">
        <v>2604464</v>
      </c>
    </row>
    <row r="43" spans="1:5" s="361" customFormat="1" ht="12" customHeight="1">
      <c r="A43" s="313" t="s">
        <v>126</v>
      </c>
      <c r="B43" s="363" t="s">
        <v>332</v>
      </c>
      <c r="C43" s="352"/>
      <c r="D43" s="352"/>
      <c r="E43" s="335"/>
    </row>
    <row r="44" spans="1:5" s="361" customFormat="1" ht="12" customHeight="1">
      <c r="A44" s="313" t="s">
        <v>127</v>
      </c>
      <c r="B44" s="363" t="s">
        <v>333</v>
      </c>
      <c r="C44" s="352">
        <v>10000</v>
      </c>
      <c r="D44" s="352">
        <v>10000</v>
      </c>
      <c r="E44" s="335">
        <v>3495</v>
      </c>
    </row>
    <row r="45" spans="1:5" s="361" customFormat="1" ht="12" customHeight="1">
      <c r="A45" s="313" t="s">
        <v>334</v>
      </c>
      <c r="B45" s="363" t="s">
        <v>738</v>
      </c>
      <c r="C45" s="355"/>
      <c r="D45" s="355">
        <v>313000</v>
      </c>
      <c r="E45" s="338">
        <v>312651</v>
      </c>
    </row>
    <row r="46" spans="1:5" s="361" customFormat="1" ht="12" customHeight="1" thickBot="1">
      <c r="A46" s="315" t="s">
        <v>336</v>
      </c>
      <c r="B46" s="364" t="s">
        <v>337</v>
      </c>
      <c r="C46" s="356"/>
      <c r="D46" s="356"/>
      <c r="E46" s="339">
        <v>20000</v>
      </c>
    </row>
    <row r="47" spans="1:5" s="361" customFormat="1" ht="12" customHeight="1" thickBot="1">
      <c r="A47" s="319" t="s">
        <v>12</v>
      </c>
      <c r="B47" s="320" t="s">
        <v>338</v>
      </c>
      <c r="C47" s="351">
        <f>SUM(C48:C52)</f>
        <v>0</v>
      </c>
      <c r="D47" s="351">
        <f>SUM(D48:D52)</f>
        <v>800000</v>
      </c>
      <c r="E47" s="334">
        <f>SUM(E48:E52)</f>
        <v>800000</v>
      </c>
    </row>
    <row r="48" spans="1:5" s="361" customFormat="1" ht="12" customHeight="1">
      <c r="A48" s="314" t="s">
        <v>65</v>
      </c>
      <c r="B48" s="362" t="s">
        <v>339</v>
      </c>
      <c r="C48" s="372"/>
      <c r="D48" s="372"/>
      <c r="E48" s="340"/>
    </row>
    <row r="49" spans="1:5" s="361" customFormat="1" ht="12" customHeight="1">
      <c r="A49" s="313" t="s">
        <v>66</v>
      </c>
      <c r="B49" s="363" t="s">
        <v>340</v>
      </c>
      <c r="C49" s="355"/>
      <c r="D49" s="355">
        <v>800000</v>
      </c>
      <c r="E49" s="338">
        <v>800000</v>
      </c>
    </row>
    <row r="50" spans="1:5" s="361" customFormat="1" ht="12" customHeight="1">
      <c r="A50" s="313" t="s">
        <v>341</v>
      </c>
      <c r="B50" s="363" t="s">
        <v>342</v>
      </c>
      <c r="C50" s="355"/>
      <c r="D50" s="355"/>
      <c r="E50" s="338"/>
    </row>
    <row r="51" spans="1:5" s="361" customFormat="1" ht="12" customHeight="1">
      <c r="A51" s="313" t="s">
        <v>343</v>
      </c>
      <c r="B51" s="363" t="s">
        <v>344</v>
      </c>
      <c r="C51" s="355"/>
      <c r="D51" s="355"/>
      <c r="E51" s="338"/>
    </row>
    <row r="52" spans="1:5" s="361" customFormat="1" ht="12" customHeight="1" thickBot="1">
      <c r="A52" s="315" t="s">
        <v>345</v>
      </c>
      <c r="B52" s="364" t="s">
        <v>346</v>
      </c>
      <c r="C52" s="356"/>
      <c r="D52" s="356"/>
      <c r="E52" s="339"/>
    </row>
    <row r="53" spans="1:5" s="361" customFormat="1" ht="17.25" customHeight="1" thickBot="1">
      <c r="A53" s="319" t="s">
        <v>128</v>
      </c>
      <c r="B53" s="320" t="s">
        <v>347</v>
      </c>
      <c r="C53" s="351">
        <f>SUM(C54:C56)</f>
        <v>30000</v>
      </c>
      <c r="D53" s="351">
        <f>SUM(D54:D56)</f>
        <v>30000</v>
      </c>
      <c r="E53" s="334">
        <f>SUM(E54:E56)</f>
        <v>24000</v>
      </c>
    </row>
    <row r="54" spans="1:5" s="361" customFormat="1" ht="12" customHeight="1">
      <c r="A54" s="314" t="s">
        <v>67</v>
      </c>
      <c r="B54" s="362" t="s">
        <v>348</v>
      </c>
      <c r="C54" s="353"/>
      <c r="D54" s="353"/>
      <c r="E54" s="336"/>
    </row>
    <row r="55" spans="1:5" s="361" customFormat="1" ht="12" customHeight="1">
      <c r="A55" s="313" t="s">
        <v>68</v>
      </c>
      <c r="B55" s="363" t="s">
        <v>349</v>
      </c>
      <c r="C55" s="352"/>
      <c r="D55" s="352"/>
      <c r="E55" s="335"/>
    </row>
    <row r="56" spans="1:5" s="361" customFormat="1" ht="12" customHeight="1">
      <c r="A56" s="313" t="s">
        <v>350</v>
      </c>
      <c r="B56" s="363" t="s">
        <v>351</v>
      </c>
      <c r="C56" s="352">
        <v>30000</v>
      </c>
      <c r="D56" s="352">
        <v>30000</v>
      </c>
      <c r="E56" s="335">
        <v>24000</v>
      </c>
    </row>
    <row r="57" spans="1:5" s="361" customFormat="1" ht="12" customHeight="1" thickBot="1">
      <c r="A57" s="315" t="s">
        <v>352</v>
      </c>
      <c r="B57" s="364" t="s">
        <v>353</v>
      </c>
      <c r="C57" s="354"/>
      <c r="D57" s="354"/>
      <c r="E57" s="337"/>
    </row>
    <row r="58" spans="1:5" s="361" customFormat="1" ht="12" customHeight="1" thickBot="1">
      <c r="A58" s="319" t="s">
        <v>14</v>
      </c>
      <c r="B58" s="341" t="s">
        <v>354</v>
      </c>
      <c r="C58" s="351">
        <f>SUM(C59:C61)</f>
        <v>0</v>
      </c>
      <c r="D58" s="351">
        <f>SUM(D59:D61)</f>
        <v>50000</v>
      </c>
      <c r="E58" s="334">
        <f>SUM(E59:E61)</f>
        <v>50000</v>
      </c>
    </row>
    <row r="59" spans="1:5" s="361" customFormat="1" ht="12" customHeight="1">
      <c r="A59" s="314" t="s">
        <v>129</v>
      </c>
      <c r="B59" s="362" t="s">
        <v>355</v>
      </c>
      <c r="C59" s="355"/>
      <c r="D59" s="355"/>
      <c r="E59" s="338"/>
    </row>
    <row r="60" spans="1:5" s="361" customFormat="1" ht="12" customHeight="1">
      <c r="A60" s="313" t="s">
        <v>130</v>
      </c>
      <c r="B60" s="363" t="s">
        <v>356</v>
      </c>
      <c r="C60" s="355"/>
      <c r="D60" s="355"/>
      <c r="E60" s="338"/>
    </row>
    <row r="61" spans="1:5" s="361" customFormat="1" ht="12" customHeight="1">
      <c r="A61" s="313" t="s">
        <v>155</v>
      </c>
      <c r="B61" s="363" t="s">
        <v>357</v>
      </c>
      <c r="C61" s="355"/>
      <c r="D61" s="355">
        <v>50000</v>
      </c>
      <c r="E61" s="338">
        <v>50000</v>
      </c>
    </row>
    <row r="62" spans="1:5" s="361" customFormat="1" ht="12" customHeight="1" thickBot="1">
      <c r="A62" s="315" t="s">
        <v>358</v>
      </c>
      <c r="B62" s="364" t="s">
        <v>359</v>
      </c>
      <c r="C62" s="355"/>
      <c r="D62" s="355"/>
      <c r="E62" s="338"/>
    </row>
    <row r="63" spans="1:5" s="361" customFormat="1" ht="12" customHeight="1" thickBot="1">
      <c r="A63" s="319" t="s">
        <v>15</v>
      </c>
      <c r="B63" s="320" t="s">
        <v>360</v>
      </c>
      <c r="C63" s="357">
        <f>+C8+C15+C22+C29+C36+C47+C53+C58</f>
        <v>309298000</v>
      </c>
      <c r="D63" s="357">
        <f>+D8+D15+D22+D29+D36+D47+D53+D58</f>
        <v>356641712</v>
      </c>
      <c r="E63" s="370">
        <f>+E8+E15+E22+E29+E36+E47+E53+E58</f>
        <v>329390551</v>
      </c>
    </row>
    <row r="64" spans="1:5" s="361" customFormat="1" ht="12" customHeight="1" thickBot="1">
      <c r="A64" s="373" t="s">
        <v>361</v>
      </c>
      <c r="B64" s="341" t="s">
        <v>362</v>
      </c>
      <c r="C64" s="351">
        <f>+C65+C66+C67</f>
        <v>0</v>
      </c>
      <c r="D64" s="351">
        <f>+D65+D66+D67</f>
        <v>0</v>
      </c>
      <c r="E64" s="334">
        <f>+E65+E66+E67</f>
        <v>0</v>
      </c>
    </row>
    <row r="65" spans="1:5" s="361" customFormat="1" ht="12" customHeight="1">
      <c r="A65" s="314" t="s">
        <v>363</v>
      </c>
      <c r="B65" s="362" t="s">
        <v>364</v>
      </c>
      <c r="C65" s="355"/>
      <c r="D65" s="355"/>
      <c r="E65" s="338"/>
    </row>
    <row r="66" spans="1:5" s="361" customFormat="1" ht="12" customHeight="1">
      <c r="A66" s="313" t="s">
        <v>365</v>
      </c>
      <c r="B66" s="363" t="s">
        <v>366</v>
      </c>
      <c r="C66" s="355"/>
      <c r="D66" s="355"/>
      <c r="E66" s="338"/>
    </row>
    <row r="67" spans="1:5" s="361" customFormat="1" ht="12" customHeight="1" thickBot="1">
      <c r="A67" s="315" t="s">
        <v>367</v>
      </c>
      <c r="B67" s="299" t="s">
        <v>412</v>
      </c>
      <c r="C67" s="355"/>
      <c r="D67" s="355"/>
      <c r="E67" s="338"/>
    </row>
    <row r="68" spans="1:5" s="361" customFormat="1" ht="12" customHeight="1" thickBot="1">
      <c r="A68" s="373" t="s">
        <v>369</v>
      </c>
      <c r="B68" s="341" t="s">
        <v>370</v>
      </c>
      <c r="C68" s="351">
        <f>+C69+C70+C71+C72</f>
        <v>0</v>
      </c>
      <c r="D68" s="351">
        <f>+D69+D70+D71+D72</f>
        <v>0</v>
      </c>
      <c r="E68" s="334">
        <f>+E69+E70+E71+E72</f>
        <v>0</v>
      </c>
    </row>
    <row r="69" spans="1:5" s="361" customFormat="1" ht="13.5" customHeight="1">
      <c r="A69" s="314" t="s">
        <v>106</v>
      </c>
      <c r="B69" s="362" t="s">
        <v>371</v>
      </c>
      <c r="C69" s="355"/>
      <c r="D69" s="355"/>
      <c r="E69" s="338"/>
    </row>
    <row r="70" spans="1:5" s="361" customFormat="1" ht="12" customHeight="1">
      <c r="A70" s="313" t="s">
        <v>107</v>
      </c>
      <c r="B70" s="363" t="s">
        <v>372</v>
      </c>
      <c r="C70" s="355"/>
      <c r="D70" s="355"/>
      <c r="E70" s="338"/>
    </row>
    <row r="71" spans="1:5" s="361" customFormat="1" ht="12" customHeight="1">
      <c r="A71" s="313" t="s">
        <v>373</v>
      </c>
      <c r="B71" s="363" t="s">
        <v>374</v>
      </c>
      <c r="C71" s="355"/>
      <c r="D71" s="355"/>
      <c r="E71" s="338"/>
    </row>
    <row r="72" spans="1:5" s="361" customFormat="1" ht="12" customHeight="1" thickBot="1">
      <c r="A72" s="315" t="s">
        <v>375</v>
      </c>
      <c r="B72" s="364" t="s">
        <v>376</v>
      </c>
      <c r="C72" s="355"/>
      <c r="D72" s="355"/>
      <c r="E72" s="338"/>
    </row>
    <row r="73" spans="1:5" s="361" customFormat="1" ht="12" customHeight="1" thickBot="1">
      <c r="A73" s="373" t="s">
        <v>377</v>
      </c>
      <c r="B73" s="341" t="s">
        <v>378</v>
      </c>
      <c r="C73" s="351">
        <f>+C74+C75</f>
        <v>33736000</v>
      </c>
      <c r="D73" s="351">
        <f>+D74+D75</f>
        <v>38972000</v>
      </c>
      <c r="E73" s="334">
        <f>+E74+E75</f>
        <v>38972000</v>
      </c>
    </row>
    <row r="74" spans="1:5" s="361" customFormat="1" ht="12" customHeight="1">
      <c r="A74" s="314" t="s">
        <v>379</v>
      </c>
      <c r="B74" s="362" t="s">
        <v>380</v>
      </c>
      <c r="C74" s="355">
        <v>33736000</v>
      </c>
      <c r="D74" s="355">
        <v>38972000</v>
      </c>
      <c r="E74" s="338">
        <v>38972000</v>
      </c>
    </row>
    <row r="75" spans="1:5" s="361" customFormat="1" ht="12" customHeight="1" thickBot="1">
      <c r="A75" s="315" t="s">
        <v>381</v>
      </c>
      <c r="B75" s="364" t="s">
        <v>382</v>
      </c>
      <c r="C75" s="355"/>
      <c r="D75" s="355"/>
      <c r="E75" s="338"/>
    </row>
    <row r="76" spans="1:5" s="361" customFormat="1" ht="12" customHeight="1" thickBot="1">
      <c r="A76" s="373" t="s">
        <v>383</v>
      </c>
      <c r="B76" s="341" t="s">
        <v>384</v>
      </c>
      <c r="C76" s="351">
        <f>+C77+C78+C79</f>
        <v>0</v>
      </c>
      <c r="D76" s="351">
        <f>+D77+D78+D79</f>
        <v>5736590</v>
      </c>
      <c r="E76" s="334">
        <f>+E77+E78+E79</f>
        <v>5736590</v>
      </c>
    </row>
    <row r="77" spans="1:5" s="361" customFormat="1" ht="12" customHeight="1">
      <c r="A77" s="314" t="s">
        <v>385</v>
      </c>
      <c r="B77" s="362" t="s">
        <v>386</v>
      </c>
      <c r="C77" s="355"/>
      <c r="D77" s="355">
        <v>5736590</v>
      </c>
      <c r="E77" s="338">
        <v>5736590</v>
      </c>
    </row>
    <row r="78" spans="1:5" s="361" customFormat="1" ht="12" customHeight="1">
      <c r="A78" s="313" t="s">
        <v>387</v>
      </c>
      <c r="B78" s="363" t="s">
        <v>388</v>
      </c>
      <c r="C78" s="355"/>
      <c r="D78" s="355"/>
      <c r="E78" s="338"/>
    </row>
    <row r="79" spans="1:5" s="361" customFormat="1" ht="12" customHeight="1" thickBot="1">
      <c r="A79" s="315" t="s">
        <v>389</v>
      </c>
      <c r="B79" s="343" t="s">
        <v>390</v>
      </c>
      <c r="C79" s="355"/>
      <c r="D79" s="355"/>
      <c r="E79" s="338"/>
    </row>
    <row r="80" spans="1:5" s="361" customFormat="1" ht="12" customHeight="1" thickBot="1">
      <c r="A80" s="373" t="s">
        <v>391</v>
      </c>
      <c r="B80" s="341" t="s">
        <v>392</v>
      </c>
      <c r="C80" s="351">
        <f>+C81+C82+C83+C84</f>
        <v>0</v>
      </c>
      <c r="D80" s="351">
        <f>+D81+D82+D83+D84</f>
        <v>0</v>
      </c>
      <c r="E80" s="334">
        <f>+E81+E82+E83+E84</f>
        <v>0</v>
      </c>
    </row>
    <row r="81" spans="1:5" s="361" customFormat="1" ht="12" customHeight="1">
      <c r="A81" s="365" t="s">
        <v>393</v>
      </c>
      <c r="B81" s="362" t="s">
        <v>394</v>
      </c>
      <c r="C81" s="355"/>
      <c r="D81" s="355"/>
      <c r="E81" s="338"/>
    </row>
    <row r="82" spans="1:5" s="361" customFormat="1" ht="12" customHeight="1">
      <c r="A82" s="366" t="s">
        <v>395</v>
      </c>
      <c r="B82" s="363" t="s">
        <v>396</v>
      </c>
      <c r="C82" s="355"/>
      <c r="D82" s="355"/>
      <c r="E82" s="338"/>
    </row>
    <row r="83" spans="1:5" s="361" customFormat="1" ht="12" customHeight="1">
      <c r="A83" s="366" t="s">
        <v>397</v>
      </c>
      <c r="B83" s="363" t="s">
        <v>398</v>
      </c>
      <c r="C83" s="355"/>
      <c r="D83" s="355"/>
      <c r="E83" s="338"/>
    </row>
    <row r="84" spans="1:5" s="361" customFormat="1" ht="12" customHeight="1" thickBot="1">
      <c r="A84" s="374" t="s">
        <v>399</v>
      </c>
      <c r="B84" s="343" t="s">
        <v>400</v>
      </c>
      <c r="C84" s="355"/>
      <c r="D84" s="355"/>
      <c r="E84" s="338"/>
    </row>
    <row r="85" spans="1:5" s="361" customFormat="1" ht="12" customHeight="1" thickBot="1">
      <c r="A85" s="373" t="s">
        <v>401</v>
      </c>
      <c r="B85" s="341" t="s">
        <v>402</v>
      </c>
      <c r="C85" s="376"/>
      <c r="D85" s="376"/>
      <c r="E85" s="377"/>
    </row>
    <row r="86" spans="1:5" s="361" customFormat="1" ht="12" customHeight="1" thickBot="1">
      <c r="A86" s="373" t="s">
        <v>403</v>
      </c>
      <c r="B86" s="297" t="s">
        <v>404</v>
      </c>
      <c r="C86" s="357">
        <f>+C64+C68+C73+C76+C80+C85</f>
        <v>33736000</v>
      </c>
      <c r="D86" s="357">
        <f>+D64+D68+D73+D76+D80+D85</f>
        <v>44708590</v>
      </c>
      <c r="E86" s="370">
        <f>+E64+E68+E73+E76+E80+E85</f>
        <v>44708590</v>
      </c>
    </row>
    <row r="87" spans="1:5" s="361" customFormat="1" ht="12" customHeight="1" thickBot="1">
      <c r="A87" s="375" t="s">
        <v>405</v>
      </c>
      <c r="B87" s="300" t="s">
        <v>406</v>
      </c>
      <c r="C87" s="357">
        <f>+C63+C86</f>
        <v>343034000</v>
      </c>
      <c r="D87" s="357">
        <f>+D63+D86</f>
        <v>401350302</v>
      </c>
      <c r="E87" s="370">
        <f>+E63+E86</f>
        <v>374099141</v>
      </c>
    </row>
    <row r="88" spans="1:5" s="361" customFormat="1" ht="12" customHeight="1">
      <c r="A88" s="295"/>
      <c r="B88" s="295"/>
      <c r="C88" s="296"/>
      <c r="D88" s="296"/>
      <c r="E88" s="296"/>
    </row>
    <row r="89" spans="1:5" ht="16.5" customHeight="1">
      <c r="A89" s="728" t="s">
        <v>36</v>
      </c>
      <c r="B89" s="728"/>
      <c r="C89" s="728"/>
      <c r="D89" s="728"/>
      <c r="E89" s="728"/>
    </row>
    <row r="90" spans="1:5" s="367" customFormat="1" ht="16.5" customHeight="1" thickBot="1">
      <c r="A90" s="46" t="s">
        <v>110</v>
      </c>
      <c r="B90" s="46"/>
      <c r="C90" s="328"/>
      <c r="D90" s="328"/>
      <c r="E90" s="328" t="str">
        <f>E4</f>
        <v>Forintban!</v>
      </c>
    </row>
    <row r="91" spans="1:5" s="367" customFormat="1" ht="16.5" customHeight="1">
      <c r="A91" s="729" t="s">
        <v>57</v>
      </c>
      <c r="B91" s="720" t="s">
        <v>173</v>
      </c>
      <c r="C91" s="722" t="str">
        <f>+C5</f>
        <v>2016. évi</v>
      </c>
      <c r="D91" s="722"/>
      <c r="E91" s="723"/>
    </row>
    <row r="92" spans="1:5" ht="37.5" customHeight="1" thickBot="1">
      <c r="A92" s="730"/>
      <c r="B92" s="721"/>
      <c r="C92" s="47" t="s">
        <v>174</v>
      </c>
      <c r="D92" s="47" t="s">
        <v>179</v>
      </c>
      <c r="E92" s="48" t="s">
        <v>180</v>
      </c>
    </row>
    <row r="93" spans="1:5" s="360" customFormat="1" ht="12" customHeight="1" thickBot="1">
      <c r="A93" s="324" t="s">
        <v>407</v>
      </c>
      <c r="B93" s="325" t="s">
        <v>408</v>
      </c>
      <c r="C93" s="325" t="s">
        <v>409</v>
      </c>
      <c r="D93" s="325" t="s">
        <v>410</v>
      </c>
      <c r="E93" s="326" t="s">
        <v>411</v>
      </c>
    </row>
    <row r="94" spans="1:5" ht="12" customHeight="1" thickBot="1">
      <c r="A94" s="321" t="s">
        <v>7</v>
      </c>
      <c r="B94" s="323" t="s">
        <v>413</v>
      </c>
      <c r="C94" s="350">
        <f>SUM(C95:C99)</f>
        <v>325813000</v>
      </c>
      <c r="D94" s="350">
        <f>SUM(D95:D99)</f>
        <v>387155352</v>
      </c>
      <c r="E94" s="305">
        <f>SUM(E95:E99)</f>
        <v>327966933</v>
      </c>
    </row>
    <row r="95" spans="1:5" ht="12" customHeight="1">
      <c r="A95" s="316" t="s">
        <v>69</v>
      </c>
      <c r="B95" s="309" t="s">
        <v>37</v>
      </c>
      <c r="C95" s="77">
        <v>180989000</v>
      </c>
      <c r="D95" s="77">
        <v>233620159</v>
      </c>
      <c r="E95" s="304">
        <v>191233371</v>
      </c>
    </row>
    <row r="96" spans="1:5" ht="12" customHeight="1">
      <c r="A96" s="313" t="s">
        <v>70</v>
      </c>
      <c r="B96" s="307" t="s">
        <v>131</v>
      </c>
      <c r="C96" s="352">
        <v>35485000</v>
      </c>
      <c r="D96" s="352">
        <v>43127168</v>
      </c>
      <c r="E96" s="335">
        <v>36100447</v>
      </c>
    </row>
    <row r="97" spans="1:5" ht="12" customHeight="1">
      <c r="A97" s="313" t="s">
        <v>71</v>
      </c>
      <c r="B97" s="307" t="s">
        <v>98</v>
      </c>
      <c r="C97" s="354">
        <v>67494000</v>
      </c>
      <c r="D97" s="354">
        <v>64989034</v>
      </c>
      <c r="E97" s="337">
        <v>58338436</v>
      </c>
    </row>
    <row r="98" spans="1:5" ht="12" customHeight="1">
      <c r="A98" s="313" t="s">
        <v>72</v>
      </c>
      <c r="B98" s="310" t="s">
        <v>132</v>
      </c>
      <c r="C98" s="354">
        <v>7575000</v>
      </c>
      <c r="D98" s="354">
        <v>10299150</v>
      </c>
      <c r="E98" s="337">
        <v>8542587</v>
      </c>
    </row>
    <row r="99" spans="1:5" ht="12" customHeight="1">
      <c r="A99" s="313" t="s">
        <v>81</v>
      </c>
      <c r="B99" s="318" t="s">
        <v>133</v>
      </c>
      <c r="C99" s="354">
        <v>34270000</v>
      </c>
      <c r="D99" s="354">
        <v>35119841</v>
      </c>
      <c r="E99" s="337">
        <v>33752092</v>
      </c>
    </row>
    <row r="100" spans="1:5" ht="12" customHeight="1">
      <c r="A100" s="313" t="s">
        <v>73</v>
      </c>
      <c r="B100" s="307" t="s">
        <v>414</v>
      </c>
      <c r="C100" s="354"/>
      <c r="D100" s="354">
        <v>29841</v>
      </c>
      <c r="E100" s="337">
        <v>29841</v>
      </c>
    </row>
    <row r="101" spans="1:5" ht="12" customHeight="1">
      <c r="A101" s="313" t="s">
        <v>74</v>
      </c>
      <c r="B101" s="330" t="s">
        <v>415</v>
      </c>
      <c r="C101" s="354"/>
      <c r="D101" s="354"/>
      <c r="E101" s="337"/>
    </row>
    <row r="102" spans="1:5" ht="12" customHeight="1">
      <c r="A102" s="313" t="s">
        <v>82</v>
      </c>
      <c r="B102" s="331" t="s">
        <v>416</v>
      </c>
      <c r="C102" s="354"/>
      <c r="D102" s="354"/>
      <c r="E102" s="337"/>
    </row>
    <row r="103" spans="1:5" ht="12" customHeight="1">
      <c r="A103" s="313" t="s">
        <v>83</v>
      </c>
      <c r="B103" s="331" t="s">
        <v>417</v>
      </c>
      <c r="C103" s="354"/>
      <c r="D103" s="354"/>
      <c r="E103" s="337"/>
    </row>
    <row r="104" spans="1:5" ht="12" customHeight="1">
      <c r="A104" s="313" t="s">
        <v>84</v>
      </c>
      <c r="B104" s="330" t="s">
        <v>418</v>
      </c>
      <c r="C104" s="354">
        <v>34270000</v>
      </c>
      <c r="D104" s="354">
        <v>34270000</v>
      </c>
      <c r="E104" s="337">
        <v>32902251</v>
      </c>
    </row>
    <row r="105" spans="1:5" ht="12" customHeight="1">
      <c r="A105" s="313" t="s">
        <v>85</v>
      </c>
      <c r="B105" s="330" t="s">
        <v>419</v>
      </c>
      <c r="C105" s="354"/>
      <c r="D105" s="354"/>
      <c r="E105" s="337"/>
    </row>
    <row r="106" spans="1:5" ht="12" customHeight="1">
      <c r="A106" s="313" t="s">
        <v>87</v>
      </c>
      <c r="B106" s="331" t="s">
        <v>420</v>
      </c>
      <c r="C106" s="354"/>
      <c r="D106" s="354"/>
      <c r="E106" s="337"/>
    </row>
    <row r="107" spans="1:5" ht="12" customHeight="1">
      <c r="A107" s="312" t="s">
        <v>134</v>
      </c>
      <c r="B107" s="332" t="s">
        <v>421</v>
      </c>
      <c r="C107" s="354"/>
      <c r="D107" s="354"/>
      <c r="E107" s="337"/>
    </row>
    <row r="108" spans="1:5" ht="12" customHeight="1">
      <c r="A108" s="313" t="s">
        <v>422</v>
      </c>
      <c r="B108" s="332" t="s">
        <v>423</v>
      </c>
      <c r="C108" s="354"/>
      <c r="D108" s="354"/>
      <c r="E108" s="337"/>
    </row>
    <row r="109" spans="1:5" ht="12" customHeight="1" thickBot="1">
      <c r="A109" s="317" t="s">
        <v>424</v>
      </c>
      <c r="B109" s="333" t="s">
        <v>425</v>
      </c>
      <c r="C109" s="78"/>
      <c r="D109" s="78">
        <v>820000</v>
      </c>
      <c r="E109" s="298">
        <v>820000</v>
      </c>
    </row>
    <row r="110" spans="1:5" ht="12" customHeight="1" thickBot="1">
      <c r="A110" s="319" t="s">
        <v>8</v>
      </c>
      <c r="B110" s="322" t="s">
        <v>426</v>
      </c>
      <c r="C110" s="351">
        <f>+C111+C113+C115</f>
        <v>9942000</v>
      </c>
      <c r="D110" s="351">
        <f>+D111+D113+D115</f>
        <v>6916200</v>
      </c>
      <c r="E110" s="334">
        <f>+E111+E113+E115</f>
        <v>5916909</v>
      </c>
    </row>
    <row r="111" spans="1:5" ht="12" customHeight="1">
      <c r="A111" s="314" t="s">
        <v>75</v>
      </c>
      <c r="B111" s="307" t="s">
        <v>154</v>
      </c>
      <c r="C111" s="353">
        <v>9942000</v>
      </c>
      <c r="D111" s="353">
        <v>4935000</v>
      </c>
      <c r="E111" s="336">
        <v>3935709</v>
      </c>
    </row>
    <row r="112" spans="1:5" ht="12" customHeight="1">
      <c r="A112" s="314" t="s">
        <v>76</v>
      </c>
      <c r="B112" s="311" t="s">
        <v>427</v>
      </c>
      <c r="C112" s="353"/>
      <c r="D112" s="353"/>
      <c r="E112" s="336"/>
    </row>
    <row r="113" spans="1:5" ht="15.75">
      <c r="A113" s="314" t="s">
        <v>77</v>
      </c>
      <c r="B113" s="311" t="s">
        <v>135</v>
      </c>
      <c r="C113" s="352"/>
      <c r="D113" s="352"/>
      <c r="E113" s="335"/>
    </row>
    <row r="114" spans="1:5" ht="12" customHeight="1">
      <c r="A114" s="314" t="s">
        <v>78</v>
      </c>
      <c r="B114" s="311" t="s">
        <v>428</v>
      </c>
      <c r="C114" s="352"/>
      <c r="D114" s="352"/>
      <c r="E114" s="335"/>
    </row>
    <row r="115" spans="1:5" ht="12" customHeight="1">
      <c r="A115" s="314" t="s">
        <v>79</v>
      </c>
      <c r="B115" s="343" t="s">
        <v>156</v>
      </c>
      <c r="C115" s="352"/>
      <c r="D115" s="352">
        <v>1981200</v>
      </c>
      <c r="E115" s="335">
        <v>1981200</v>
      </c>
    </row>
    <row r="116" spans="1:5" ht="21.75" customHeight="1">
      <c r="A116" s="314" t="s">
        <v>86</v>
      </c>
      <c r="B116" s="342" t="s">
        <v>429</v>
      </c>
      <c r="C116" s="352"/>
      <c r="D116" s="352"/>
      <c r="E116" s="335"/>
    </row>
    <row r="117" spans="1:5" ht="24" customHeight="1">
      <c r="A117" s="314" t="s">
        <v>88</v>
      </c>
      <c r="B117" s="358" t="s">
        <v>430</v>
      </c>
      <c r="C117" s="352"/>
      <c r="D117" s="352"/>
      <c r="E117" s="335"/>
    </row>
    <row r="118" spans="1:5" ht="12" customHeight="1">
      <c r="A118" s="314" t="s">
        <v>136</v>
      </c>
      <c r="B118" s="331" t="s">
        <v>417</v>
      </c>
      <c r="C118" s="352"/>
      <c r="D118" s="352"/>
      <c r="E118" s="335"/>
    </row>
    <row r="119" spans="1:5" ht="12" customHeight="1">
      <c r="A119" s="314" t="s">
        <v>137</v>
      </c>
      <c r="B119" s="331" t="s">
        <v>431</v>
      </c>
      <c r="C119" s="352"/>
      <c r="D119" s="352">
        <v>1981200</v>
      </c>
      <c r="E119" s="335">
        <v>1981200</v>
      </c>
    </row>
    <row r="120" spans="1:5" ht="12" customHeight="1">
      <c r="A120" s="314" t="s">
        <v>138</v>
      </c>
      <c r="B120" s="331" t="s">
        <v>432</v>
      </c>
      <c r="C120" s="352"/>
      <c r="D120" s="352"/>
      <c r="E120" s="335"/>
    </row>
    <row r="121" spans="1:5" s="378" customFormat="1" ht="12" customHeight="1">
      <c r="A121" s="314" t="s">
        <v>433</v>
      </c>
      <c r="B121" s="331" t="s">
        <v>420</v>
      </c>
      <c r="C121" s="352"/>
      <c r="D121" s="352"/>
      <c r="E121" s="335"/>
    </row>
    <row r="122" spans="1:5" ht="12" customHeight="1">
      <c r="A122" s="314" t="s">
        <v>434</v>
      </c>
      <c r="B122" s="331" t="s">
        <v>435</v>
      </c>
      <c r="C122" s="352"/>
      <c r="D122" s="352"/>
      <c r="E122" s="335"/>
    </row>
    <row r="123" spans="1:5" ht="12" customHeight="1" thickBot="1">
      <c r="A123" s="312" t="s">
        <v>436</v>
      </c>
      <c r="B123" s="331" t="s">
        <v>437</v>
      </c>
      <c r="C123" s="354"/>
      <c r="D123" s="354"/>
      <c r="E123" s="337"/>
    </row>
    <row r="124" spans="1:5" ht="12" customHeight="1" thickBot="1">
      <c r="A124" s="319" t="s">
        <v>9</v>
      </c>
      <c r="B124" s="327" t="s">
        <v>438</v>
      </c>
      <c r="C124" s="351">
        <f>+C125+C126</f>
        <v>2000000</v>
      </c>
      <c r="D124" s="351">
        <f>+D125+D126</f>
        <v>2000000</v>
      </c>
      <c r="E124" s="334">
        <f>+E125+E126</f>
        <v>0</v>
      </c>
    </row>
    <row r="125" spans="1:5" ht="12" customHeight="1">
      <c r="A125" s="314" t="s">
        <v>58</v>
      </c>
      <c r="B125" s="308" t="s">
        <v>45</v>
      </c>
      <c r="C125" s="353">
        <v>1000000</v>
      </c>
      <c r="D125" s="353">
        <v>1000000</v>
      </c>
      <c r="E125" s="336"/>
    </row>
    <row r="126" spans="1:5" ht="12" customHeight="1" thickBot="1">
      <c r="A126" s="315" t="s">
        <v>59</v>
      </c>
      <c r="B126" s="311" t="s">
        <v>46</v>
      </c>
      <c r="C126" s="353">
        <v>1000000</v>
      </c>
      <c r="D126" s="353">
        <v>1000000</v>
      </c>
      <c r="E126" s="337"/>
    </row>
    <row r="127" spans="1:5" ht="12" customHeight="1" thickBot="1">
      <c r="A127" s="319" t="s">
        <v>10</v>
      </c>
      <c r="B127" s="327" t="s">
        <v>439</v>
      </c>
      <c r="C127" s="351">
        <f>+C94+C110+C124</f>
        <v>337755000</v>
      </c>
      <c r="D127" s="351">
        <f>+D94+D110+D124</f>
        <v>396071552</v>
      </c>
      <c r="E127" s="334">
        <f>+E94+E110+E124</f>
        <v>333883842</v>
      </c>
    </row>
    <row r="128" spans="1:5" ht="12" customHeight="1" thickBot="1">
      <c r="A128" s="319" t="s">
        <v>11</v>
      </c>
      <c r="B128" s="327" t="s">
        <v>440</v>
      </c>
      <c r="C128" s="351">
        <f>+C129+C130+C131</f>
        <v>0</v>
      </c>
      <c r="D128" s="351">
        <f>+D129+D130+D131</f>
        <v>0</v>
      </c>
      <c r="E128" s="334">
        <f>+E129+E130+E131</f>
        <v>0</v>
      </c>
    </row>
    <row r="129" spans="1:5" ht="12" customHeight="1">
      <c r="A129" s="314" t="s">
        <v>62</v>
      </c>
      <c r="B129" s="308" t="s">
        <v>441</v>
      </c>
      <c r="C129" s="352"/>
      <c r="D129" s="352"/>
      <c r="E129" s="335"/>
    </row>
    <row r="130" spans="1:5" ht="12" customHeight="1">
      <c r="A130" s="314" t="s">
        <v>63</v>
      </c>
      <c r="B130" s="308" t="s">
        <v>442</v>
      </c>
      <c r="C130" s="352"/>
      <c r="D130" s="352"/>
      <c r="E130" s="335"/>
    </row>
    <row r="131" spans="1:5" ht="12" customHeight="1" thickBot="1">
      <c r="A131" s="312" t="s">
        <v>64</v>
      </c>
      <c r="B131" s="306" t="s">
        <v>443</v>
      </c>
      <c r="C131" s="352"/>
      <c r="D131" s="352"/>
      <c r="E131" s="335"/>
    </row>
    <row r="132" spans="1:5" ht="12" customHeight="1" thickBot="1">
      <c r="A132" s="319" t="s">
        <v>12</v>
      </c>
      <c r="B132" s="327" t="s">
        <v>444</v>
      </c>
      <c r="C132" s="351">
        <f>+C133+C134+C136+C135</f>
        <v>0</v>
      </c>
      <c r="D132" s="351">
        <f>+D133+D134+D136+D135</f>
        <v>0</v>
      </c>
      <c r="E132" s="334">
        <f>+E133+E134+E136+E135</f>
        <v>0</v>
      </c>
    </row>
    <row r="133" spans="1:5" ht="12" customHeight="1">
      <c r="A133" s="314" t="s">
        <v>65</v>
      </c>
      <c r="B133" s="308" t="s">
        <v>445</v>
      </c>
      <c r="C133" s="352"/>
      <c r="D133" s="352"/>
      <c r="E133" s="335"/>
    </row>
    <row r="134" spans="1:5" ht="12" customHeight="1">
      <c r="A134" s="314" t="s">
        <v>66</v>
      </c>
      <c r="B134" s="308" t="s">
        <v>446</v>
      </c>
      <c r="C134" s="352"/>
      <c r="D134" s="352"/>
      <c r="E134" s="335"/>
    </row>
    <row r="135" spans="1:5" ht="12" customHeight="1">
      <c r="A135" s="314" t="s">
        <v>341</v>
      </c>
      <c r="B135" s="308" t="s">
        <v>447</v>
      </c>
      <c r="C135" s="352"/>
      <c r="D135" s="352"/>
      <c r="E135" s="335"/>
    </row>
    <row r="136" spans="1:5" ht="12" customHeight="1" thickBot="1">
      <c r="A136" s="312" t="s">
        <v>343</v>
      </c>
      <c r="B136" s="306" t="s">
        <v>448</v>
      </c>
      <c r="C136" s="352"/>
      <c r="D136" s="352"/>
      <c r="E136" s="335"/>
    </row>
    <row r="137" spans="1:5" ht="12" customHeight="1" thickBot="1">
      <c r="A137" s="319" t="s">
        <v>13</v>
      </c>
      <c r="B137" s="327" t="s">
        <v>449</v>
      </c>
      <c r="C137" s="357">
        <f>+C138+C139+C140+C141</f>
        <v>5279000</v>
      </c>
      <c r="D137" s="357">
        <f>+D138+D139+D140+D141</f>
        <v>5278750</v>
      </c>
      <c r="E137" s="370">
        <f>+E138+E139+E140+E141</f>
        <v>5278750</v>
      </c>
    </row>
    <row r="138" spans="1:5" ht="12" customHeight="1">
      <c r="A138" s="314" t="s">
        <v>67</v>
      </c>
      <c r="B138" s="308" t="s">
        <v>450</v>
      </c>
      <c r="C138" s="352"/>
      <c r="D138" s="352"/>
      <c r="E138" s="335"/>
    </row>
    <row r="139" spans="1:5" ht="12" customHeight="1">
      <c r="A139" s="314" t="s">
        <v>68</v>
      </c>
      <c r="B139" s="308" t="s">
        <v>451</v>
      </c>
      <c r="C139" s="352">
        <v>5279000</v>
      </c>
      <c r="D139" s="352">
        <v>5278750</v>
      </c>
      <c r="E139" s="335">
        <v>5278750</v>
      </c>
    </row>
    <row r="140" spans="1:5" ht="12" customHeight="1">
      <c r="A140" s="314" t="s">
        <v>350</v>
      </c>
      <c r="B140" s="308" t="s">
        <v>452</v>
      </c>
      <c r="C140" s="352"/>
      <c r="D140" s="352"/>
      <c r="E140" s="335"/>
    </row>
    <row r="141" spans="1:5" ht="12" customHeight="1" thickBot="1">
      <c r="A141" s="312" t="s">
        <v>352</v>
      </c>
      <c r="B141" s="306" t="s">
        <v>453</v>
      </c>
      <c r="C141" s="352"/>
      <c r="D141" s="352"/>
      <c r="E141" s="335"/>
    </row>
    <row r="142" spans="1:9" ht="15" customHeight="1" thickBot="1">
      <c r="A142" s="319" t="s">
        <v>14</v>
      </c>
      <c r="B142" s="327" t="s">
        <v>454</v>
      </c>
      <c r="C142" s="79">
        <f>+C143+C144+C145+C146</f>
        <v>0</v>
      </c>
      <c r="D142" s="79">
        <f>+D143+D144+D145+D146</f>
        <v>0</v>
      </c>
      <c r="E142" s="303">
        <f>+E143+E144+E145+E146</f>
        <v>0</v>
      </c>
      <c r="F142" s="368"/>
      <c r="G142" s="369"/>
      <c r="H142" s="369"/>
      <c r="I142" s="369"/>
    </row>
    <row r="143" spans="1:5" s="361" customFormat="1" ht="12.75" customHeight="1">
      <c r="A143" s="314" t="s">
        <v>129</v>
      </c>
      <c r="B143" s="308" t="s">
        <v>455</v>
      </c>
      <c r="C143" s="352"/>
      <c r="D143" s="352"/>
      <c r="E143" s="335"/>
    </row>
    <row r="144" spans="1:5" ht="12.75" customHeight="1">
      <c r="A144" s="314" t="s">
        <v>130</v>
      </c>
      <c r="B144" s="308" t="s">
        <v>456</v>
      </c>
      <c r="C144" s="352"/>
      <c r="D144" s="352"/>
      <c r="E144" s="335"/>
    </row>
    <row r="145" spans="1:5" ht="12.75" customHeight="1">
      <c r="A145" s="314" t="s">
        <v>155</v>
      </c>
      <c r="B145" s="308" t="s">
        <v>457</v>
      </c>
      <c r="C145" s="352"/>
      <c r="D145" s="352"/>
      <c r="E145" s="335"/>
    </row>
    <row r="146" spans="1:5" ht="12.75" customHeight="1" thickBot="1">
      <c r="A146" s="314" t="s">
        <v>358</v>
      </c>
      <c r="B146" s="308" t="s">
        <v>458</v>
      </c>
      <c r="C146" s="352"/>
      <c r="D146" s="352"/>
      <c r="E146" s="335"/>
    </row>
    <row r="147" spans="1:5" ht="16.5" thickBot="1">
      <c r="A147" s="319" t="s">
        <v>15</v>
      </c>
      <c r="B147" s="327" t="s">
        <v>459</v>
      </c>
      <c r="C147" s="301">
        <f>+C128+C132+C137+C142</f>
        <v>5279000</v>
      </c>
      <c r="D147" s="301">
        <f>+D128+D132+D137+D142</f>
        <v>5278750</v>
      </c>
      <c r="E147" s="302">
        <f>+E128+E132+E137+E142</f>
        <v>5278750</v>
      </c>
    </row>
    <row r="148" spans="1:5" ht="16.5" thickBot="1">
      <c r="A148" s="344" t="s">
        <v>16</v>
      </c>
      <c r="B148" s="347" t="s">
        <v>460</v>
      </c>
      <c r="C148" s="301">
        <f>+C127+C147</f>
        <v>343034000</v>
      </c>
      <c r="D148" s="301">
        <f>+D127+D147</f>
        <v>401350302</v>
      </c>
      <c r="E148" s="302">
        <f>+E127+E147</f>
        <v>339162592</v>
      </c>
    </row>
    <row r="150" spans="1:5" ht="18.75" customHeight="1">
      <c r="A150" s="727" t="s">
        <v>461</v>
      </c>
      <c r="B150" s="727"/>
      <c r="C150" s="727"/>
      <c r="D150" s="727"/>
      <c r="E150" s="727"/>
    </row>
    <row r="151" spans="1:5" ht="13.5" customHeight="1" thickBot="1">
      <c r="A151" s="329" t="s">
        <v>111</v>
      </c>
      <c r="B151" s="329"/>
      <c r="C151" s="359"/>
      <c r="E151" s="346" t="str">
        <f>E90</f>
        <v>Forintban!</v>
      </c>
    </row>
    <row r="152" spans="1:5" ht="21.75" thickBot="1">
      <c r="A152" s="319">
        <v>1</v>
      </c>
      <c r="B152" s="322" t="s">
        <v>462</v>
      </c>
      <c r="C152" s="345">
        <f>+C63-C127</f>
        <v>-28457000</v>
      </c>
      <c r="D152" s="345">
        <f>+D63-D127</f>
        <v>-39429840</v>
      </c>
      <c r="E152" s="345">
        <f>+E63-E127</f>
        <v>-4493291</v>
      </c>
    </row>
    <row r="153" spans="1:5" ht="21.75" thickBot="1">
      <c r="A153" s="319" t="s">
        <v>8</v>
      </c>
      <c r="B153" s="322" t="s">
        <v>463</v>
      </c>
      <c r="C153" s="345">
        <f>+C86-C147</f>
        <v>28457000</v>
      </c>
      <c r="D153" s="345">
        <f>+D86-D147</f>
        <v>39429840</v>
      </c>
      <c r="E153" s="345">
        <f>+E86-E147</f>
        <v>39429840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pans="3:5" s="348" customFormat="1" ht="12.75" customHeight="1">
      <c r="C163" s="349"/>
      <c r="D163" s="349"/>
      <c r="E163" s="349"/>
    </row>
  </sheetData>
  <sheetProtection/>
  <mergeCells count="11">
    <mergeCell ref="A91:A92"/>
    <mergeCell ref="B91:B92"/>
    <mergeCell ref="C91:E91"/>
    <mergeCell ref="A1:E1"/>
    <mergeCell ref="A2:E2"/>
    <mergeCell ref="A150:E150"/>
    <mergeCell ref="A3:E3"/>
    <mergeCell ref="A5:A6"/>
    <mergeCell ref="B5:B6"/>
    <mergeCell ref="C5:E5"/>
    <mergeCell ref="A89:E89"/>
  </mergeCells>
  <printOptions horizontalCentered="1"/>
  <pageMargins left="0.5905511811023623" right="0.5905511811023623" top="0.6692913385826772" bottom="0.6692913385826772" header="0" footer="0"/>
  <pageSetup fitToHeight="2" horizontalDpi="600" verticalDpi="600" orientation="portrait" paperSize="9" scale="75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8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8"/>
  <sheetViews>
    <sheetView zoomScale="115" zoomScaleNormal="115" workbookViewId="0" topLeftCell="A1">
      <selection activeCell="E1" sqref="E1"/>
    </sheetView>
  </sheetViews>
  <sheetFormatPr defaultColWidth="9.00390625" defaultRowHeight="12.75"/>
  <cols>
    <col min="1" max="1" width="11.37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3.5">
      <c r="C1" s="191"/>
      <c r="D1" s="191"/>
      <c r="E1" s="678" t="s">
        <v>790</v>
      </c>
    </row>
    <row r="2" spans="3:5" ht="13.5">
      <c r="C2" s="191"/>
      <c r="D2" s="191"/>
      <c r="E2" s="678"/>
    </row>
    <row r="3" spans="1:5" ht="35.25" customHeight="1" thickBot="1">
      <c r="A3" s="835" t="s">
        <v>765</v>
      </c>
      <c r="B3" s="836"/>
      <c r="C3" s="836"/>
      <c r="D3" s="836"/>
      <c r="E3" s="836"/>
    </row>
    <row r="4" spans="1:5" ht="42.75" customHeight="1" thickBot="1">
      <c r="A4" s="679" t="s">
        <v>244</v>
      </c>
      <c r="B4" s="680" t="s">
        <v>239</v>
      </c>
      <c r="C4" s="680" t="s">
        <v>240</v>
      </c>
      <c r="D4" s="681" t="s">
        <v>746</v>
      </c>
      <c r="E4" s="682" t="s">
        <v>747</v>
      </c>
    </row>
    <row r="5" spans="1:5" ht="15.75" customHeight="1">
      <c r="A5" s="683" t="s">
        <v>7</v>
      </c>
      <c r="B5" s="684" t="s">
        <v>744</v>
      </c>
      <c r="C5" s="684"/>
      <c r="D5" s="685">
        <v>800000</v>
      </c>
      <c r="E5" s="686">
        <v>720000</v>
      </c>
    </row>
    <row r="6" spans="1:5" ht="15.75" customHeight="1">
      <c r="A6" s="687" t="s">
        <v>8</v>
      </c>
      <c r="B6" s="688" t="s">
        <v>745</v>
      </c>
      <c r="C6" s="688"/>
      <c r="D6" s="689">
        <v>820000</v>
      </c>
      <c r="E6" s="690">
        <v>900000</v>
      </c>
    </row>
    <row r="7" spans="1:5" ht="15.75" customHeight="1">
      <c r="A7" s="687" t="s">
        <v>9</v>
      </c>
      <c r="B7" s="688"/>
      <c r="C7" s="688"/>
      <c r="D7" s="689"/>
      <c r="E7" s="690"/>
    </row>
    <row r="8" spans="1:5" ht="15.75" customHeight="1">
      <c r="A8" s="687" t="s">
        <v>10</v>
      </c>
      <c r="B8" s="688"/>
      <c r="C8" s="688"/>
      <c r="D8" s="689"/>
      <c r="E8" s="690"/>
    </row>
    <row r="9" spans="1:5" ht="15.75" customHeight="1">
      <c r="A9" s="687" t="s">
        <v>11</v>
      </c>
      <c r="B9" s="688"/>
      <c r="C9" s="688"/>
      <c r="D9" s="689"/>
      <c r="E9" s="690"/>
    </row>
    <row r="10" spans="1:5" ht="15.75" customHeight="1">
      <c r="A10" s="687" t="s">
        <v>12</v>
      </c>
      <c r="B10" s="688"/>
      <c r="C10" s="688"/>
      <c r="D10" s="689"/>
      <c r="E10" s="690"/>
    </row>
    <row r="11" spans="1:5" ht="15.75" customHeight="1">
      <c r="A11" s="687" t="s">
        <v>13</v>
      </c>
      <c r="B11" s="688"/>
      <c r="C11" s="688"/>
      <c r="D11" s="689"/>
      <c r="E11" s="690"/>
    </row>
    <row r="12" spans="1:5" ht="15.75" customHeight="1">
      <c r="A12" s="687" t="s">
        <v>14</v>
      </c>
      <c r="B12" s="688"/>
      <c r="C12" s="688"/>
      <c r="D12" s="689"/>
      <c r="E12" s="690"/>
    </row>
    <row r="13" spans="1:5" ht="15.75" customHeight="1">
      <c r="A13" s="687" t="s">
        <v>15</v>
      </c>
      <c r="B13" s="688"/>
      <c r="C13" s="688"/>
      <c r="D13" s="689"/>
      <c r="E13" s="690"/>
    </row>
    <row r="14" spans="1:5" ht="15.75" customHeight="1">
      <c r="A14" s="687" t="s">
        <v>16</v>
      </c>
      <c r="B14" s="688"/>
      <c r="C14" s="688"/>
      <c r="D14" s="689"/>
      <c r="E14" s="690"/>
    </row>
    <row r="15" spans="1:5" ht="15.75" customHeight="1">
      <c r="A15" s="687" t="s">
        <v>17</v>
      </c>
      <c r="B15" s="688"/>
      <c r="C15" s="688"/>
      <c r="D15" s="689"/>
      <c r="E15" s="690"/>
    </row>
    <row r="16" spans="1:5" ht="15.75" customHeight="1">
      <c r="A16" s="687" t="s">
        <v>18</v>
      </c>
      <c r="B16" s="688"/>
      <c r="C16" s="688"/>
      <c r="D16" s="689"/>
      <c r="E16" s="690"/>
    </row>
    <row r="17" spans="1:5" ht="15.75" customHeight="1">
      <c r="A17" s="687" t="s">
        <v>19</v>
      </c>
      <c r="B17" s="688"/>
      <c r="C17" s="688"/>
      <c r="D17" s="689"/>
      <c r="E17" s="690"/>
    </row>
    <row r="18" spans="1:5" ht="15.75" customHeight="1">
      <c r="A18" s="687" t="s">
        <v>20</v>
      </c>
      <c r="B18" s="688"/>
      <c r="C18" s="688"/>
      <c r="D18" s="689"/>
      <c r="E18" s="690"/>
    </row>
    <row r="19" spans="1:5" ht="15.75" customHeight="1">
      <c r="A19" s="687" t="s">
        <v>21</v>
      </c>
      <c r="B19" s="688"/>
      <c r="C19" s="688"/>
      <c r="D19" s="689"/>
      <c r="E19" s="690"/>
    </row>
    <row r="20" spans="1:5" ht="15.75" customHeight="1">
      <c r="A20" s="687" t="s">
        <v>22</v>
      </c>
      <c r="B20" s="688"/>
      <c r="C20" s="688"/>
      <c r="D20" s="689"/>
      <c r="E20" s="690"/>
    </row>
    <row r="21" spans="1:5" ht="15.75" customHeight="1">
      <c r="A21" s="687" t="s">
        <v>23</v>
      </c>
      <c r="B21" s="688"/>
      <c r="C21" s="688"/>
      <c r="D21" s="689"/>
      <c r="E21" s="690"/>
    </row>
    <row r="22" spans="1:5" ht="15.75" customHeight="1">
      <c r="A22" s="687" t="s">
        <v>24</v>
      </c>
      <c r="B22" s="688"/>
      <c r="C22" s="688"/>
      <c r="D22" s="689"/>
      <c r="E22" s="690"/>
    </row>
    <row r="23" spans="1:5" ht="15.75" customHeight="1">
      <c r="A23" s="687" t="s">
        <v>25</v>
      </c>
      <c r="B23" s="688"/>
      <c r="C23" s="688"/>
      <c r="D23" s="689"/>
      <c r="E23" s="690"/>
    </row>
    <row r="24" spans="1:5" ht="15.75" customHeight="1">
      <c r="A24" s="687" t="s">
        <v>26</v>
      </c>
      <c r="B24" s="688"/>
      <c r="C24" s="688"/>
      <c r="D24" s="689"/>
      <c r="E24" s="690"/>
    </row>
    <row r="25" spans="1:5" ht="15.75" customHeight="1">
      <c r="A25" s="687" t="s">
        <v>27</v>
      </c>
      <c r="B25" s="688"/>
      <c r="C25" s="688"/>
      <c r="D25" s="689"/>
      <c r="E25" s="690"/>
    </row>
    <row r="26" spans="1:5" ht="15.75" customHeight="1">
      <c r="A26" s="687" t="s">
        <v>28</v>
      </c>
      <c r="B26" s="688"/>
      <c r="C26" s="688"/>
      <c r="D26" s="689"/>
      <c r="E26" s="690"/>
    </row>
    <row r="27" spans="1:5" ht="15.75" customHeight="1">
      <c r="A27" s="687" t="s">
        <v>29</v>
      </c>
      <c r="B27" s="688"/>
      <c r="C27" s="688"/>
      <c r="D27" s="689"/>
      <c r="E27" s="690"/>
    </row>
    <row r="28" spans="1:5" ht="15.75" customHeight="1">
      <c r="A28" s="687" t="s">
        <v>30</v>
      </c>
      <c r="B28" s="688"/>
      <c r="C28" s="688"/>
      <c r="D28" s="689"/>
      <c r="E28" s="690"/>
    </row>
    <row r="29" spans="1:5" ht="15.75" customHeight="1">
      <c r="A29" s="687" t="s">
        <v>31</v>
      </c>
      <c r="B29" s="688"/>
      <c r="C29" s="688"/>
      <c r="D29" s="689"/>
      <c r="E29" s="690"/>
    </row>
    <row r="30" spans="1:5" ht="15.75" customHeight="1">
      <c r="A30" s="687" t="s">
        <v>32</v>
      </c>
      <c r="B30" s="688"/>
      <c r="C30" s="688"/>
      <c r="D30" s="689"/>
      <c r="E30" s="690"/>
    </row>
    <row r="31" spans="1:5" ht="15.75" customHeight="1">
      <c r="A31" s="687" t="s">
        <v>33</v>
      </c>
      <c r="B31" s="688"/>
      <c r="C31" s="688"/>
      <c r="D31" s="689"/>
      <c r="E31" s="690"/>
    </row>
    <row r="32" spans="1:5" ht="15.75" customHeight="1">
      <c r="A32" s="687" t="s">
        <v>34</v>
      </c>
      <c r="B32" s="688"/>
      <c r="C32" s="688"/>
      <c r="D32" s="689"/>
      <c r="E32" s="690"/>
    </row>
    <row r="33" spans="1:5" ht="15.75" customHeight="1">
      <c r="A33" s="687" t="s">
        <v>35</v>
      </c>
      <c r="B33" s="688"/>
      <c r="C33" s="688"/>
      <c r="D33" s="689"/>
      <c r="E33" s="690"/>
    </row>
    <row r="34" spans="1:5" ht="15.75" customHeight="1">
      <c r="A34" s="687" t="s">
        <v>89</v>
      </c>
      <c r="B34" s="688"/>
      <c r="C34" s="688"/>
      <c r="D34" s="689"/>
      <c r="E34" s="690"/>
    </row>
    <row r="35" spans="1:5" ht="15.75" customHeight="1">
      <c r="A35" s="687" t="s">
        <v>183</v>
      </c>
      <c r="B35" s="688"/>
      <c r="C35" s="688"/>
      <c r="D35" s="689"/>
      <c r="E35" s="690"/>
    </row>
    <row r="36" spans="1:5" ht="15.75" customHeight="1">
      <c r="A36" s="687" t="s">
        <v>241</v>
      </c>
      <c r="B36" s="688"/>
      <c r="C36" s="688"/>
      <c r="D36" s="689"/>
      <c r="E36" s="690"/>
    </row>
    <row r="37" spans="1:5" ht="15.75" customHeight="1" thickBot="1">
      <c r="A37" s="691" t="s">
        <v>242</v>
      </c>
      <c r="B37" s="692"/>
      <c r="C37" s="692"/>
      <c r="D37" s="693"/>
      <c r="E37" s="694"/>
    </row>
    <row r="38" spans="1:5" ht="15.75" customHeight="1" thickBot="1">
      <c r="A38" s="833" t="s">
        <v>40</v>
      </c>
      <c r="B38" s="834"/>
      <c r="C38" s="695"/>
      <c r="D38" s="696">
        <f>SUM(D5:D37)</f>
        <v>1620000</v>
      </c>
      <c r="E38" s="697">
        <f>SUM(E5:E37)</f>
        <v>1620000</v>
      </c>
    </row>
  </sheetData>
  <sheetProtection/>
  <mergeCells count="2">
    <mergeCell ref="A38:B38"/>
    <mergeCell ref="A3:E3"/>
  </mergeCells>
  <printOptions horizontalCentered="1"/>
  <pageMargins left="0.7874015748031497" right="0.7874015748031497" top="0.7874015748031497" bottom="0.7874015748031497" header="0" footer="0"/>
  <pageSetup fitToWidth="2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5"/>
  <sheetViews>
    <sheetView zoomScale="130" zoomScaleNormal="130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568" customWidth="1"/>
    <col min="2" max="2" width="6.125" style="569" customWidth="1"/>
    <col min="3" max="4" width="12.125" style="568" customWidth="1"/>
    <col min="5" max="5" width="12.125" style="584" customWidth="1"/>
    <col min="6" max="16384" width="12.00390625" style="568" customWidth="1"/>
  </cols>
  <sheetData>
    <row r="1" spans="1:5" ht="15.75">
      <c r="A1" s="837" t="s">
        <v>789</v>
      </c>
      <c r="B1" s="837"/>
      <c r="C1" s="837"/>
      <c r="D1" s="837"/>
      <c r="E1" s="837"/>
    </row>
    <row r="2" spans="1:5" ht="15.75">
      <c r="A2" s="838" t="s">
        <v>766</v>
      </c>
      <c r="B2" s="838"/>
      <c r="C2" s="838"/>
      <c r="D2" s="838"/>
      <c r="E2" s="838"/>
    </row>
    <row r="3" spans="1:5" ht="49.5" customHeight="1">
      <c r="A3" s="840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3" s="841"/>
      <c r="C3" s="841"/>
      <c r="D3" s="841"/>
      <c r="E3" s="841"/>
    </row>
    <row r="4" spans="3:5" ht="16.5" thickBot="1">
      <c r="C4" s="842" t="s">
        <v>727</v>
      </c>
      <c r="D4" s="842"/>
      <c r="E4" s="842"/>
    </row>
    <row r="5" spans="1:5" ht="15.75" customHeight="1">
      <c r="A5" s="843" t="s">
        <v>243</v>
      </c>
      <c r="B5" s="846" t="s">
        <v>244</v>
      </c>
      <c r="C5" s="849" t="s">
        <v>245</v>
      </c>
      <c r="D5" s="849" t="s">
        <v>246</v>
      </c>
      <c r="E5" s="851" t="s">
        <v>247</v>
      </c>
    </row>
    <row r="6" spans="1:5" ht="11.25" customHeight="1">
      <c r="A6" s="844"/>
      <c r="B6" s="847"/>
      <c r="C6" s="850"/>
      <c r="D6" s="850"/>
      <c r="E6" s="852"/>
    </row>
    <row r="7" spans="1:5" ht="15.75">
      <c r="A7" s="845"/>
      <c r="B7" s="848"/>
      <c r="C7" s="853" t="s">
        <v>248</v>
      </c>
      <c r="D7" s="853"/>
      <c r="E7" s="854"/>
    </row>
    <row r="8" spans="1:5" s="573" customFormat="1" ht="16.5" thickBot="1">
      <c r="A8" s="570" t="s">
        <v>643</v>
      </c>
      <c r="B8" s="571" t="s">
        <v>408</v>
      </c>
      <c r="C8" s="571" t="s">
        <v>409</v>
      </c>
      <c r="D8" s="571" t="s">
        <v>410</v>
      </c>
      <c r="E8" s="572" t="s">
        <v>411</v>
      </c>
    </row>
    <row r="9" spans="1:5" s="576" customFormat="1" ht="15.75">
      <c r="A9" s="574" t="s">
        <v>581</v>
      </c>
      <c r="B9" s="575" t="s">
        <v>249</v>
      </c>
      <c r="C9" s="645">
        <v>8697049</v>
      </c>
      <c r="D9" s="645">
        <v>8082723</v>
      </c>
      <c r="E9" s="658"/>
    </row>
    <row r="10" spans="1:5" s="576" customFormat="1" ht="15.75">
      <c r="A10" s="577" t="s">
        <v>582</v>
      </c>
      <c r="B10" s="204" t="s">
        <v>250</v>
      </c>
      <c r="C10" s="646">
        <f>+C11+C16+C21+C26+C31</f>
        <v>1673247979</v>
      </c>
      <c r="D10" s="646">
        <f>+D11+D16+D21+D26+D31</f>
        <v>1420366808</v>
      </c>
      <c r="E10" s="647">
        <f>+E11+E16+E21+E26+E31</f>
        <v>1918853206</v>
      </c>
    </row>
    <row r="11" spans="1:5" s="576" customFormat="1" ht="15.75">
      <c r="A11" s="577" t="s">
        <v>583</v>
      </c>
      <c r="B11" s="204" t="s">
        <v>251</v>
      </c>
      <c r="C11" s="646">
        <f>+C12+C13+C14+C15</f>
        <v>1581922088</v>
      </c>
      <c r="D11" s="646">
        <f>+D12+D13+D14+D15</f>
        <v>1404487456</v>
      </c>
      <c r="E11" s="647">
        <f>+E12+E13+E14+E15</f>
        <v>1918853206</v>
      </c>
    </row>
    <row r="12" spans="1:5" s="576" customFormat="1" ht="15.75">
      <c r="A12" s="578" t="s">
        <v>584</v>
      </c>
      <c r="B12" s="204" t="s">
        <v>252</v>
      </c>
      <c r="C12" s="648">
        <v>676611061</v>
      </c>
      <c r="D12" s="648">
        <v>574451038</v>
      </c>
      <c r="E12" s="649">
        <v>688835061</v>
      </c>
    </row>
    <row r="13" spans="1:5" s="576" customFormat="1" ht="26.25" customHeight="1">
      <c r="A13" s="578" t="s">
        <v>585</v>
      </c>
      <c r="B13" s="204" t="s">
        <v>253</v>
      </c>
      <c r="C13" s="650"/>
      <c r="D13" s="650"/>
      <c r="E13" s="651"/>
    </row>
    <row r="14" spans="1:5" s="576" customFormat="1" ht="22.5">
      <c r="A14" s="578" t="s">
        <v>586</v>
      </c>
      <c r="B14" s="204" t="s">
        <v>254</v>
      </c>
      <c r="C14" s="650">
        <v>856147235</v>
      </c>
      <c r="D14" s="650">
        <v>815022560</v>
      </c>
      <c r="E14" s="651">
        <v>1173690353</v>
      </c>
    </row>
    <row r="15" spans="1:5" s="576" customFormat="1" ht="15.75">
      <c r="A15" s="578" t="s">
        <v>587</v>
      </c>
      <c r="B15" s="204" t="s">
        <v>255</v>
      </c>
      <c r="C15" s="650">
        <v>49163792</v>
      </c>
      <c r="D15" s="650">
        <v>15013858</v>
      </c>
      <c r="E15" s="651">
        <v>56327792</v>
      </c>
    </row>
    <row r="16" spans="1:5" s="576" customFormat="1" ht="15.75">
      <c r="A16" s="577" t="s">
        <v>588</v>
      </c>
      <c r="B16" s="204" t="s">
        <v>256</v>
      </c>
      <c r="C16" s="652">
        <f>+C17+C18+C19+C20</f>
        <v>91325891</v>
      </c>
      <c r="D16" s="652">
        <f>+D17+D18+D19+D20</f>
        <v>15879352</v>
      </c>
      <c r="E16" s="658"/>
    </row>
    <row r="17" spans="1:5" s="576" customFormat="1" ht="15.75">
      <c r="A17" s="578" t="s">
        <v>589</v>
      </c>
      <c r="B17" s="204" t="s">
        <v>257</v>
      </c>
      <c r="C17" s="650">
        <v>16353241</v>
      </c>
      <c r="D17" s="650">
        <v>184914</v>
      </c>
      <c r="E17" s="658"/>
    </row>
    <row r="18" spans="1:5" s="576" customFormat="1" ht="22.5">
      <c r="A18" s="578" t="s">
        <v>590</v>
      </c>
      <c r="B18" s="204" t="s">
        <v>16</v>
      </c>
      <c r="C18" s="650"/>
      <c r="D18" s="650"/>
      <c r="E18" s="658"/>
    </row>
    <row r="19" spans="1:5" s="576" customFormat="1" ht="15.75">
      <c r="A19" s="578" t="s">
        <v>591</v>
      </c>
      <c r="B19" s="204" t="s">
        <v>17</v>
      </c>
      <c r="C19" s="650">
        <v>15953925</v>
      </c>
      <c r="D19" s="650">
        <v>5170413</v>
      </c>
      <c r="E19" s="658"/>
    </row>
    <row r="20" spans="1:5" s="576" customFormat="1" ht="15.75">
      <c r="A20" s="578" t="s">
        <v>592</v>
      </c>
      <c r="B20" s="204" t="s">
        <v>18</v>
      </c>
      <c r="C20" s="650">
        <v>59018725</v>
      </c>
      <c r="D20" s="650">
        <v>10524025</v>
      </c>
      <c r="E20" s="658"/>
    </row>
    <row r="21" spans="1:5" s="576" customFormat="1" ht="15.75">
      <c r="A21" s="577" t="s">
        <v>593</v>
      </c>
      <c r="B21" s="204" t="s">
        <v>19</v>
      </c>
      <c r="C21" s="652">
        <f>+C22+C23+C24+C25</f>
        <v>0</v>
      </c>
      <c r="D21" s="652">
        <f>+D22+D23+D24+D25</f>
        <v>0</v>
      </c>
      <c r="E21" s="658"/>
    </row>
    <row r="22" spans="1:5" s="576" customFormat="1" ht="15.75">
      <c r="A22" s="578" t="s">
        <v>594</v>
      </c>
      <c r="B22" s="204" t="s">
        <v>20</v>
      </c>
      <c r="C22" s="650"/>
      <c r="D22" s="650"/>
      <c r="E22" s="658"/>
    </row>
    <row r="23" spans="1:5" s="576" customFormat="1" ht="15.75">
      <c r="A23" s="578" t="s">
        <v>595</v>
      </c>
      <c r="B23" s="204" t="s">
        <v>21</v>
      </c>
      <c r="C23" s="650"/>
      <c r="D23" s="650"/>
      <c r="E23" s="658"/>
    </row>
    <row r="24" spans="1:5" s="576" customFormat="1" ht="15.75">
      <c r="A24" s="578" t="s">
        <v>596</v>
      </c>
      <c r="B24" s="204" t="s">
        <v>22</v>
      </c>
      <c r="C24" s="650"/>
      <c r="D24" s="650"/>
      <c r="E24" s="658"/>
    </row>
    <row r="25" spans="1:5" s="576" customFormat="1" ht="15.75">
      <c r="A25" s="578" t="s">
        <v>597</v>
      </c>
      <c r="B25" s="204" t="s">
        <v>23</v>
      </c>
      <c r="C25" s="650"/>
      <c r="D25" s="650"/>
      <c r="E25" s="658"/>
    </row>
    <row r="26" spans="1:5" s="576" customFormat="1" ht="15.75">
      <c r="A26" s="577" t="s">
        <v>598</v>
      </c>
      <c r="B26" s="204" t="s">
        <v>24</v>
      </c>
      <c r="C26" s="652">
        <f>+C27+C28+C29+C30</f>
        <v>0</v>
      </c>
      <c r="D26" s="652">
        <f>+D27+D28+D29+D30</f>
        <v>0</v>
      </c>
      <c r="E26" s="658"/>
    </row>
    <row r="27" spans="1:5" s="576" customFormat="1" ht="15.75">
      <c r="A27" s="578" t="s">
        <v>599</v>
      </c>
      <c r="B27" s="204" t="s">
        <v>25</v>
      </c>
      <c r="C27" s="650"/>
      <c r="D27" s="650"/>
      <c r="E27" s="658"/>
    </row>
    <row r="28" spans="1:5" s="576" customFormat="1" ht="15.75">
      <c r="A28" s="578" t="s">
        <v>600</v>
      </c>
      <c r="B28" s="204" t="s">
        <v>26</v>
      </c>
      <c r="C28" s="650"/>
      <c r="D28" s="650"/>
      <c r="E28" s="658"/>
    </row>
    <row r="29" spans="1:5" s="576" customFormat="1" ht="15.75">
      <c r="A29" s="578" t="s">
        <v>601</v>
      </c>
      <c r="B29" s="204" t="s">
        <v>27</v>
      </c>
      <c r="C29" s="650"/>
      <c r="D29" s="650"/>
      <c r="E29" s="658"/>
    </row>
    <row r="30" spans="1:5" s="576" customFormat="1" ht="15.75">
      <c r="A30" s="578" t="s">
        <v>602</v>
      </c>
      <c r="B30" s="204" t="s">
        <v>28</v>
      </c>
      <c r="C30" s="650"/>
      <c r="D30" s="650"/>
      <c r="E30" s="658"/>
    </row>
    <row r="31" spans="1:5" s="576" customFormat="1" ht="15.75">
      <c r="A31" s="577" t="s">
        <v>603</v>
      </c>
      <c r="B31" s="204" t="s">
        <v>29</v>
      </c>
      <c r="C31" s="652">
        <f>+C32+C33+C34+C35</f>
        <v>0</v>
      </c>
      <c r="D31" s="652">
        <f>+D32+D33+D34+D35</f>
        <v>0</v>
      </c>
      <c r="E31" s="658"/>
    </row>
    <row r="32" spans="1:5" s="576" customFormat="1" ht="15.75">
      <c r="A32" s="578" t="s">
        <v>604</v>
      </c>
      <c r="B32" s="204" t="s">
        <v>30</v>
      </c>
      <c r="C32" s="650"/>
      <c r="D32" s="650"/>
      <c r="E32" s="658"/>
    </row>
    <row r="33" spans="1:5" s="576" customFormat="1" ht="22.5">
      <c r="A33" s="578" t="s">
        <v>605</v>
      </c>
      <c r="B33" s="204" t="s">
        <v>31</v>
      </c>
      <c r="C33" s="650"/>
      <c r="D33" s="650"/>
      <c r="E33" s="658"/>
    </row>
    <row r="34" spans="1:5" s="576" customFormat="1" ht="15.75">
      <c r="A34" s="578" t="s">
        <v>606</v>
      </c>
      <c r="B34" s="204" t="s">
        <v>32</v>
      </c>
      <c r="C34" s="650"/>
      <c r="D34" s="650"/>
      <c r="E34" s="658"/>
    </row>
    <row r="35" spans="1:5" s="576" customFormat="1" ht="15.75">
      <c r="A35" s="578" t="s">
        <v>607</v>
      </c>
      <c r="B35" s="204" t="s">
        <v>33</v>
      </c>
      <c r="C35" s="650"/>
      <c r="D35" s="650"/>
      <c r="E35" s="658"/>
    </row>
    <row r="36" spans="1:5" s="576" customFormat="1" ht="15.75">
      <c r="A36" s="577" t="s">
        <v>608</v>
      </c>
      <c r="B36" s="204" t="s">
        <v>34</v>
      </c>
      <c r="C36" s="652">
        <f>+C37+C42+C47</f>
        <v>0</v>
      </c>
      <c r="D36" s="652">
        <f>+D37+D42+D47</f>
        <v>3508200</v>
      </c>
      <c r="E36" s="658"/>
    </row>
    <row r="37" spans="1:5" s="576" customFormat="1" ht="15.75">
      <c r="A37" s="577" t="s">
        <v>609</v>
      </c>
      <c r="B37" s="204" t="s">
        <v>35</v>
      </c>
      <c r="C37" s="652">
        <f>+C38+C39+C40+C41</f>
        <v>0</v>
      </c>
      <c r="D37" s="652">
        <f>+D38+D39+D40+D41</f>
        <v>3508200</v>
      </c>
      <c r="E37" s="658"/>
    </row>
    <row r="38" spans="1:5" s="576" customFormat="1" ht="15.75">
      <c r="A38" s="578" t="s">
        <v>610</v>
      </c>
      <c r="B38" s="204" t="s">
        <v>89</v>
      </c>
      <c r="C38" s="650"/>
      <c r="D38" s="650">
        <v>3508200</v>
      </c>
      <c r="E38" s="658"/>
    </row>
    <row r="39" spans="1:5" s="576" customFormat="1" ht="15.75">
      <c r="A39" s="578" t="s">
        <v>611</v>
      </c>
      <c r="B39" s="204" t="s">
        <v>183</v>
      </c>
      <c r="C39" s="650"/>
      <c r="D39" s="650"/>
      <c r="E39" s="658"/>
    </row>
    <row r="40" spans="1:5" s="576" customFormat="1" ht="15.75">
      <c r="A40" s="578" t="s">
        <v>612</v>
      </c>
      <c r="B40" s="204" t="s">
        <v>241</v>
      </c>
      <c r="C40" s="650"/>
      <c r="D40" s="650"/>
      <c r="E40" s="658"/>
    </row>
    <row r="41" spans="1:5" s="576" customFormat="1" ht="15.75">
      <c r="A41" s="578" t="s">
        <v>613</v>
      </c>
      <c r="B41" s="204" t="s">
        <v>242</v>
      </c>
      <c r="C41" s="650"/>
      <c r="D41" s="650"/>
      <c r="E41" s="658"/>
    </row>
    <row r="42" spans="1:5" s="576" customFormat="1" ht="15.75">
      <c r="A42" s="577" t="s">
        <v>614</v>
      </c>
      <c r="B42" s="204" t="s">
        <v>258</v>
      </c>
      <c r="C42" s="652">
        <f>+C43+C44+C45+C46</f>
        <v>0</v>
      </c>
      <c r="D42" s="652">
        <f>+D43+D44+D45+D46</f>
        <v>0</v>
      </c>
      <c r="E42" s="658"/>
    </row>
    <row r="43" spans="1:5" s="576" customFormat="1" ht="15.75">
      <c r="A43" s="578" t="s">
        <v>615</v>
      </c>
      <c r="B43" s="204" t="s">
        <v>259</v>
      </c>
      <c r="C43" s="650"/>
      <c r="D43" s="650"/>
      <c r="E43" s="658"/>
    </row>
    <row r="44" spans="1:5" s="576" customFormat="1" ht="22.5">
      <c r="A44" s="578" t="s">
        <v>616</v>
      </c>
      <c r="B44" s="204" t="s">
        <v>260</v>
      </c>
      <c r="C44" s="650"/>
      <c r="D44" s="650"/>
      <c r="E44" s="658"/>
    </row>
    <row r="45" spans="1:5" s="576" customFormat="1" ht="15.75">
      <c r="A45" s="578" t="s">
        <v>617</v>
      </c>
      <c r="B45" s="204" t="s">
        <v>261</v>
      </c>
      <c r="C45" s="650"/>
      <c r="D45" s="650"/>
      <c r="E45" s="658"/>
    </row>
    <row r="46" spans="1:5" s="576" customFormat="1" ht="15.75">
      <c r="A46" s="578" t="s">
        <v>618</v>
      </c>
      <c r="B46" s="204" t="s">
        <v>262</v>
      </c>
      <c r="C46" s="650"/>
      <c r="D46" s="650"/>
      <c r="E46" s="658"/>
    </row>
    <row r="47" spans="1:5" s="576" customFormat="1" ht="15.75">
      <c r="A47" s="577" t="s">
        <v>619</v>
      </c>
      <c r="B47" s="204" t="s">
        <v>263</v>
      </c>
      <c r="C47" s="652">
        <f>+C48+C49+C50+C51</f>
        <v>0</v>
      </c>
      <c r="D47" s="652">
        <f>+D48+D49+D50+D51</f>
        <v>0</v>
      </c>
      <c r="E47" s="658"/>
    </row>
    <row r="48" spans="1:5" s="576" customFormat="1" ht="15.75">
      <c r="A48" s="578" t="s">
        <v>620</v>
      </c>
      <c r="B48" s="204" t="s">
        <v>264</v>
      </c>
      <c r="C48" s="650"/>
      <c r="D48" s="650"/>
      <c r="E48" s="658"/>
    </row>
    <row r="49" spans="1:5" s="576" customFormat="1" ht="22.5">
      <c r="A49" s="578" t="s">
        <v>621</v>
      </c>
      <c r="B49" s="204" t="s">
        <v>265</v>
      </c>
      <c r="C49" s="650"/>
      <c r="D49" s="650"/>
      <c r="E49" s="658"/>
    </row>
    <row r="50" spans="1:5" s="576" customFormat="1" ht="15.75">
      <c r="A50" s="578" t="s">
        <v>622</v>
      </c>
      <c r="B50" s="204" t="s">
        <v>266</v>
      </c>
      <c r="C50" s="650"/>
      <c r="D50" s="650"/>
      <c r="E50" s="658"/>
    </row>
    <row r="51" spans="1:5" s="576" customFormat="1" ht="15.75">
      <c r="A51" s="578" t="s">
        <v>623</v>
      </c>
      <c r="B51" s="204" t="s">
        <v>267</v>
      </c>
      <c r="C51" s="650"/>
      <c r="D51" s="650"/>
      <c r="E51" s="658"/>
    </row>
    <row r="52" spans="1:5" s="576" customFormat="1" ht="15.75">
      <c r="A52" s="577" t="s">
        <v>624</v>
      </c>
      <c r="B52" s="204" t="s">
        <v>268</v>
      </c>
      <c r="C52" s="650"/>
      <c r="D52" s="650"/>
      <c r="E52" s="658"/>
    </row>
    <row r="53" spans="1:5" s="576" customFormat="1" ht="21">
      <c r="A53" s="577" t="s">
        <v>625</v>
      </c>
      <c r="B53" s="204" t="s">
        <v>269</v>
      </c>
      <c r="C53" s="652">
        <f>+C9+C10+C36+C52</f>
        <v>1681945028</v>
      </c>
      <c r="D53" s="652">
        <f>+D9+D10+D36+D52</f>
        <v>1431957731</v>
      </c>
      <c r="E53" s="653">
        <f>+E9+E10+E36+E52</f>
        <v>1918853206</v>
      </c>
    </row>
    <row r="54" spans="1:5" s="576" customFormat="1" ht="15.75">
      <c r="A54" s="577" t="s">
        <v>626</v>
      </c>
      <c r="B54" s="204" t="s">
        <v>270</v>
      </c>
      <c r="C54" s="650"/>
      <c r="D54" s="650">
        <v>242279</v>
      </c>
      <c r="E54" s="658"/>
    </row>
    <row r="55" spans="1:5" s="576" customFormat="1" ht="15.75">
      <c r="A55" s="577" t="s">
        <v>627</v>
      </c>
      <c r="B55" s="204" t="s">
        <v>271</v>
      </c>
      <c r="C55" s="650"/>
      <c r="D55" s="650"/>
      <c r="E55" s="658"/>
    </row>
    <row r="56" spans="1:5" s="576" customFormat="1" ht="15.75">
      <c r="A56" s="577" t="s">
        <v>628</v>
      </c>
      <c r="B56" s="204" t="s">
        <v>272</v>
      </c>
      <c r="C56" s="652">
        <f>+C54+C55</f>
        <v>0</v>
      </c>
      <c r="D56" s="652">
        <f>+D54+D55</f>
        <v>242279</v>
      </c>
      <c r="E56" s="658"/>
    </row>
    <row r="57" spans="1:5" s="576" customFormat="1" ht="15.75">
      <c r="A57" s="577" t="s">
        <v>629</v>
      </c>
      <c r="B57" s="204" t="s">
        <v>273</v>
      </c>
      <c r="C57" s="650"/>
      <c r="D57" s="650"/>
      <c r="E57" s="658"/>
    </row>
    <row r="58" spans="1:5" s="576" customFormat="1" ht="15.75">
      <c r="A58" s="577" t="s">
        <v>630</v>
      </c>
      <c r="B58" s="204" t="s">
        <v>274</v>
      </c>
      <c r="C58" s="650"/>
      <c r="D58" s="650"/>
      <c r="E58" s="658"/>
    </row>
    <row r="59" spans="1:5" s="576" customFormat="1" ht="15.75">
      <c r="A59" s="577" t="s">
        <v>631</v>
      </c>
      <c r="B59" s="204" t="s">
        <v>275</v>
      </c>
      <c r="C59" s="650"/>
      <c r="D59" s="650">
        <v>42620103</v>
      </c>
      <c r="E59" s="658"/>
    </row>
    <row r="60" spans="1:5" s="576" customFormat="1" ht="15.75">
      <c r="A60" s="577" t="s">
        <v>632</v>
      </c>
      <c r="B60" s="204" t="s">
        <v>276</v>
      </c>
      <c r="C60" s="650"/>
      <c r="D60" s="650"/>
      <c r="E60" s="658"/>
    </row>
    <row r="61" spans="1:5" s="576" customFormat="1" ht="15.75">
      <c r="A61" s="577" t="s">
        <v>633</v>
      </c>
      <c r="B61" s="204" t="s">
        <v>277</v>
      </c>
      <c r="C61" s="652">
        <f>+C57+C58+C59+C60</f>
        <v>0</v>
      </c>
      <c r="D61" s="652">
        <f>+D57+D58+D59+D60</f>
        <v>42620103</v>
      </c>
      <c r="E61" s="658"/>
    </row>
    <row r="62" spans="1:5" s="576" customFormat="1" ht="15.75">
      <c r="A62" s="577" t="s">
        <v>634</v>
      </c>
      <c r="B62" s="204" t="s">
        <v>278</v>
      </c>
      <c r="C62" s="650"/>
      <c r="D62" s="650">
        <v>2638154</v>
      </c>
      <c r="E62" s="658"/>
    </row>
    <row r="63" spans="1:5" s="576" customFormat="1" ht="15.75">
      <c r="A63" s="577" t="s">
        <v>635</v>
      </c>
      <c r="B63" s="204" t="s">
        <v>279</v>
      </c>
      <c r="C63" s="650"/>
      <c r="D63" s="650"/>
      <c r="E63" s="658"/>
    </row>
    <row r="64" spans="1:5" s="576" customFormat="1" ht="15.75">
      <c r="A64" s="577" t="s">
        <v>636</v>
      </c>
      <c r="B64" s="204" t="s">
        <v>280</v>
      </c>
      <c r="C64" s="650"/>
      <c r="D64" s="650">
        <v>157000</v>
      </c>
      <c r="E64" s="658"/>
    </row>
    <row r="65" spans="1:5" s="576" customFormat="1" ht="15.75">
      <c r="A65" s="577" t="s">
        <v>637</v>
      </c>
      <c r="B65" s="204" t="s">
        <v>281</v>
      </c>
      <c r="C65" s="652">
        <f>+C62+C63+C64</f>
        <v>0</v>
      </c>
      <c r="D65" s="652">
        <f>+D62+D63+D64</f>
        <v>2795154</v>
      </c>
      <c r="E65" s="658"/>
    </row>
    <row r="66" spans="1:5" s="576" customFormat="1" ht="15.75">
      <c r="A66" s="577" t="s">
        <v>638</v>
      </c>
      <c r="B66" s="204" t="s">
        <v>282</v>
      </c>
      <c r="C66" s="650"/>
      <c r="D66" s="650">
        <v>186978</v>
      </c>
      <c r="E66" s="658"/>
    </row>
    <row r="67" spans="1:5" s="576" customFormat="1" ht="21">
      <c r="A67" s="577" t="s">
        <v>639</v>
      </c>
      <c r="B67" s="204" t="s">
        <v>283</v>
      </c>
      <c r="C67" s="650"/>
      <c r="D67" s="650">
        <v>2808</v>
      </c>
      <c r="E67" s="658"/>
    </row>
    <row r="68" spans="1:5" s="576" customFormat="1" ht="15.75">
      <c r="A68" s="577" t="s">
        <v>640</v>
      </c>
      <c r="B68" s="204" t="s">
        <v>284</v>
      </c>
      <c r="C68" s="652">
        <f>+C66+C67</f>
        <v>0</v>
      </c>
      <c r="D68" s="652">
        <f>+D66+D67</f>
        <v>189786</v>
      </c>
      <c r="E68" s="658"/>
    </row>
    <row r="69" spans="1:5" s="576" customFormat="1" ht="15.75">
      <c r="A69" s="577" t="s">
        <v>641</v>
      </c>
      <c r="B69" s="204" t="s">
        <v>285</v>
      </c>
      <c r="C69" s="650"/>
      <c r="D69" s="650"/>
      <c r="E69" s="658"/>
    </row>
    <row r="70" spans="1:5" s="576" customFormat="1" ht="16.5" thickBot="1">
      <c r="A70" s="579" t="s">
        <v>642</v>
      </c>
      <c r="B70" s="208" t="s">
        <v>286</v>
      </c>
      <c r="C70" s="654">
        <f>+C53+C56+C61+C65+C68+C69</f>
        <v>1681945028</v>
      </c>
      <c r="D70" s="654">
        <f>+D53+D56+D61+D65+D68+D69</f>
        <v>1477805053</v>
      </c>
      <c r="E70" s="655">
        <f>+E53+E56+E61+E65+E68+E69</f>
        <v>1918853206</v>
      </c>
    </row>
    <row r="71" spans="1:5" ht="15.75">
      <c r="A71" s="580"/>
      <c r="C71" s="581"/>
      <c r="D71" s="581"/>
      <c r="E71" s="582"/>
    </row>
    <row r="72" spans="1:5" ht="15.75">
      <c r="A72" s="580"/>
      <c r="C72" s="581"/>
      <c r="D72" s="581"/>
      <c r="E72" s="582"/>
    </row>
    <row r="73" spans="1:5" ht="15.75">
      <c r="A73" s="583"/>
      <c r="C73" s="581"/>
      <c r="D73" s="581"/>
      <c r="E73" s="582"/>
    </row>
    <row r="74" spans="1:5" ht="15.75">
      <c r="A74" s="839"/>
      <c r="B74" s="839"/>
      <c r="C74" s="839"/>
      <c r="D74" s="839"/>
      <c r="E74" s="839"/>
    </row>
    <row r="75" spans="1:5" ht="15.75">
      <c r="A75" s="839"/>
      <c r="B75" s="839"/>
      <c r="C75" s="839"/>
      <c r="D75" s="839"/>
      <c r="E75" s="839"/>
    </row>
  </sheetData>
  <sheetProtection/>
  <mergeCells count="12">
    <mergeCell ref="E5:E6"/>
    <mergeCell ref="C7:E7"/>
    <mergeCell ref="A1:E1"/>
    <mergeCell ref="A2:E2"/>
    <mergeCell ref="A74:E74"/>
    <mergeCell ref="A75:E75"/>
    <mergeCell ref="A3:E3"/>
    <mergeCell ref="C4:E4"/>
    <mergeCell ref="A5:A7"/>
    <mergeCell ref="B5:B7"/>
    <mergeCell ref="C5:C6"/>
    <mergeCell ref="D5:D6"/>
  </mergeCells>
  <printOptions horizontalCentered="1"/>
  <pageMargins left="0.7874015748031497" right="0.8267716535433072" top="0.5118110236220472" bottom="0.5905511811023623" header="0" footer="0"/>
  <pageSetup horizontalDpi="300" verticalDpi="300" orientation="portrait" paperSize="9" scale="85" r:id="rId1"/>
  <headerFooter alignWithMargins="0">
    <oddFooter>&amp;C&amp;P</oddFooter>
  </headerFooter>
  <rowBreaks count="1" manualBreakCount="1">
    <brk id="4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workbookViewId="0" topLeftCell="A1">
      <selection activeCell="A1" sqref="A1:C1"/>
    </sheetView>
  </sheetViews>
  <sheetFormatPr defaultColWidth="9.00390625" defaultRowHeight="12.75"/>
  <cols>
    <col min="1" max="1" width="71.125" style="196" customWidth="1"/>
    <col min="2" max="2" width="6.125" style="211" customWidth="1"/>
    <col min="3" max="3" width="18.00390625" style="585" customWidth="1"/>
    <col min="4" max="16384" width="9.375" style="585" customWidth="1"/>
  </cols>
  <sheetData>
    <row r="1" spans="1:3" ht="13.5">
      <c r="A1" s="855" t="s">
        <v>788</v>
      </c>
      <c r="B1" s="855"/>
      <c r="C1" s="855"/>
    </row>
    <row r="2" spans="1:3" ht="13.5">
      <c r="A2" s="698"/>
      <c r="B2" s="698"/>
      <c r="C2" s="698"/>
    </row>
    <row r="3" spans="1:3" ht="12.75">
      <c r="A3" s="856" t="s">
        <v>766</v>
      </c>
      <c r="B3" s="856"/>
      <c r="C3" s="856"/>
    </row>
    <row r="4" spans="1:3" ht="32.25" customHeight="1">
      <c r="A4" s="856" t="s">
        <v>287</v>
      </c>
      <c r="B4" s="856"/>
      <c r="C4" s="856"/>
    </row>
    <row r="5" spans="1:3" ht="15.75">
      <c r="A5" s="858" t="str">
        <f>+CONCATENATE(LEFT(ÖSSZEFÜGGÉSEK!A4,4),". év")</f>
        <v>2016. év</v>
      </c>
      <c r="B5" s="858"/>
      <c r="C5" s="858"/>
    </row>
    <row r="7" spans="2:3" ht="13.5" thickBot="1">
      <c r="B7" s="859" t="s">
        <v>727</v>
      </c>
      <c r="C7" s="859"/>
    </row>
    <row r="8" spans="1:3" s="197" customFormat="1" ht="31.5" customHeight="1">
      <c r="A8" s="860" t="s">
        <v>288</v>
      </c>
      <c r="B8" s="862" t="s">
        <v>244</v>
      </c>
      <c r="C8" s="864" t="s">
        <v>289</v>
      </c>
    </row>
    <row r="9" spans="1:3" s="197" customFormat="1" ht="12.75">
      <c r="A9" s="861"/>
      <c r="B9" s="863"/>
      <c r="C9" s="865"/>
    </row>
    <row r="10" spans="1:3" s="201" customFormat="1" ht="13.5" thickBot="1">
      <c r="A10" s="198" t="s">
        <v>407</v>
      </c>
      <c r="B10" s="199" t="s">
        <v>408</v>
      </c>
      <c r="C10" s="200" t="s">
        <v>409</v>
      </c>
    </row>
    <row r="11" spans="1:3" ht="15.75" customHeight="1">
      <c r="A11" s="577" t="s">
        <v>644</v>
      </c>
      <c r="B11" s="202" t="s">
        <v>249</v>
      </c>
      <c r="C11" s="203">
        <v>1156656659</v>
      </c>
    </row>
    <row r="12" spans="1:3" ht="15.75" customHeight="1">
      <c r="A12" s="577" t="s">
        <v>645</v>
      </c>
      <c r="B12" s="204" t="s">
        <v>250</v>
      </c>
      <c r="C12" s="203"/>
    </row>
    <row r="13" spans="1:3" ht="15.75" customHeight="1">
      <c r="A13" s="577" t="s">
        <v>646</v>
      </c>
      <c r="B13" s="204" t="s">
        <v>251</v>
      </c>
      <c r="C13" s="203"/>
    </row>
    <row r="14" spans="1:3" ht="15.75" customHeight="1">
      <c r="A14" s="577" t="s">
        <v>647</v>
      </c>
      <c r="B14" s="204" t="s">
        <v>252</v>
      </c>
      <c r="C14" s="205">
        <v>89029099</v>
      </c>
    </row>
    <row r="15" spans="1:3" ht="15.75" customHeight="1">
      <c r="A15" s="577" t="s">
        <v>648</v>
      </c>
      <c r="B15" s="204" t="s">
        <v>253</v>
      </c>
      <c r="C15" s="205"/>
    </row>
    <row r="16" spans="1:3" ht="15.75" customHeight="1">
      <c r="A16" s="577" t="s">
        <v>649</v>
      </c>
      <c r="B16" s="204" t="s">
        <v>254</v>
      </c>
      <c r="C16" s="205">
        <v>-49834999</v>
      </c>
    </row>
    <row r="17" spans="1:3" ht="15.75" customHeight="1">
      <c r="A17" s="577" t="s">
        <v>650</v>
      </c>
      <c r="B17" s="204" t="s">
        <v>255</v>
      </c>
      <c r="C17" s="206">
        <f>+C11+C12+C13+C14+C15+C16</f>
        <v>1195850759</v>
      </c>
    </row>
    <row r="18" spans="1:3" ht="15.75" customHeight="1">
      <c r="A18" s="577" t="s">
        <v>714</v>
      </c>
      <c r="B18" s="204" t="s">
        <v>256</v>
      </c>
      <c r="C18" s="586">
        <v>5814323</v>
      </c>
    </row>
    <row r="19" spans="1:3" ht="15.75" customHeight="1">
      <c r="A19" s="577" t="s">
        <v>651</v>
      </c>
      <c r="B19" s="204" t="s">
        <v>257</v>
      </c>
      <c r="C19" s="205"/>
    </row>
    <row r="20" spans="1:3" ht="15.75" customHeight="1">
      <c r="A20" s="577" t="s">
        <v>652</v>
      </c>
      <c r="B20" s="204" t="s">
        <v>16</v>
      </c>
      <c r="C20" s="205">
        <v>104443</v>
      </c>
    </row>
    <row r="21" spans="1:3" ht="15.75" customHeight="1">
      <c r="A21" s="577" t="s">
        <v>653</v>
      </c>
      <c r="B21" s="204" t="s">
        <v>17</v>
      </c>
      <c r="C21" s="206">
        <f>+C18+C19+C20</f>
        <v>5918766</v>
      </c>
    </row>
    <row r="22" spans="1:3" s="587" customFormat="1" ht="15.75" customHeight="1">
      <c r="A22" s="577" t="s">
        <v>654</v>
      </c>
      <c r="B22" s="204" t="s">
        <v>18</v>
      </c>
      <c r="C22" s="205"/>
    </row>
    <row r="23" spans="1:3" ht="15.75" customHeight="1">
      <c r="A23" s="577" t="s">
        <v>655</v>
      </c>
      <c r="B23" s="204" t="s">
        <v>19</v>
      </c>
      <c r="C23" s="205">
        <v>276035528</v>
      </c>
    </row>
    <row r="24" spans="1:3" ht="15.75" customHeight="1" thickBot="1">
      <c r="A24" s="207" t="s">
        <v>656</v>
      </c>
      <c r="B24" s="208" t="s">
        <v>20</v>
      </c>
      <c r="C24" s="209">
        <f>+C17+C21+C22+C23</f>
        <v>1477805053</v>
      </c>
    </row>
    <row r="25" spans="1:5" ht="15.75">
      <c r="A25" s="580"/>
      <c r="B25" s="583"/>
      <c r="C25" s="581"/>
      <c r="D25" s="581"/>
      <c r="E25" s="581"/>
    </row>
    <row r="26" spans="1:5" ht="15.75">
      <c r="A26" s="580"/>
      <c r="B26" s="583"/>
      <c r="C26" s="581"/>
      <c r="D26" s="581"/>
      <c r="E26" s="581"/>
    </row>
    <row r="27" spans="1:5" ht="15.75">
      <c r="A27" s="583"/>
      <c r="B27" s="583"/>
      <c r="C27" s="581"/>
      <c r="D27" s="581"/>
      <c r="E27" s="581"/>
    </row>
    <row r="28" spans="1:5" ht="15.75">
      <c r="A28" s="857"/>
      <c r="B28" s="857"/>
      <c r="C28" s="857"/>
      <c r="D28" s="588"/>
      <c r="E28" s="588"/>
    </row>
    <row r="29" spans="1:5" ht="15.75">
      <c r="A29" s="857"/>
      <c r="B29" s="857"/>
      <c r="C29" s="857"/>
      <c r="D29" s="588"/>
      <c r="E29" s="588"/>
    </row>
  </sheetData>
  <sheetProtection/>
  <mergeCells count="10">
    <mergeCell ref="A1:C1"/>
    <mergeCell ref="A3:C3"/>
    <mergeCell ref="A28:C28"/>
    <mergeCell ref="A29:C29"/>
    <mergeCell ref="A4:C4"/>
    <mergeCell ref="A5:C5"/>
    <mergeCell ref="B7:C7"/>
    <mergeCell ref="A8:A9"/>
    <mergeCell ref="B8:B9"/>
    <mergeCell ref="C8:C9"/>
  </mergeCells>
  <printOptions horizontalCentered="1"/>
  <pageMargins left="0.7874015748031497" right="0.7874015748031497" top="0.6692913385826772" bottom="0.5905511811023623" header="0" footer="0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C13" sqref="C13"/>
    </sheetView>
  </sheetViews>
  <sheetFormatPr defaultColWidth="12.00390625" defaultRowHeight="12.75"/>
  <cols>
    <col min="1" max="1" width="58.875" style="192" customWidth="1"/>
    <col min="2" max="2" width="6.875" style="192" customWidth="1"/>
    <col min="3" max="3" width="17.125" style="192" customWidth="1"/>
    <col min="4" max="4" width="19.125" style="192" customWidth="1"/>
    <col min="5" max="16384" width="12.00390625" style="192" customWidth="1"/>
  </cols>
  <sheetData>
    <row r="1" spans="1:4" ht="48" customHeight="1">
      <c r="A1" s="866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67"/>
      <c r="C1" s="867"/>
      <c r="D1" s="867"/>
    </row>
    <row r="2" ht="16.5" thickBot="1"/>
    <row r="3" spans="1:4" ht="43.5" customHeight="1" thickBot="1">
      <c r="A3" s="590" t="s">
        <v>50</v>
      </c>
      <c r="B3" s="294" t="s">
        <v>244</v>
      </c>
      <c r="C3" s="591" t="s">
        <v>290</v>
      </c>
      <c r="D3" s="592" t="s">
        <v>728</v>
      </c>
    </row>
    <row r="4" spans="1:4" ht="16.5" thickBot="1">
      <c r="A4" s="212" t="s">
        <v>407</v>
      </c>
      <c r="B4" s="213" t="s">
        <v>408</v>
      </c>
      <c r="C4" s="213" t="s">
        <v>409</v>
      </c>
      <c r="D4" s="214" t="s">
        <v>410</v>
      </c>
    </row>
    <row r="5" spans="1:4" ht="15.75" customHeight="1">
      <c r="A5" s="223" t="s">
        <v>682</v>
      </c>
      <c r="B5" s="216" t="s">
        <v>7</v>
      </c>
      <c r="C5" s="217"/>
      <c r="D5" s="218"/>
    </row>
    <row r="6" spans="1:4" ht="15.75" customHeight="1">
      <c r="A6" s="223" t="s">
        <v>683</v>
      </c>
      <c r="B6" s="220" t="s">
        <v>8</v>
      </c>
      <c r="C6" s="221"/>
      <c r="D6" s="222"/>
    </row>
    <row r="7" spans="1:4" ht="15.75" customHeight="1">
      <c r="A7" s="223" t="s">
        <v>684</v>
      </c>
      <c r="B7" s="220" t="s">
        <v>9</v>
      </c>
      <c r="C7" s="221"/>
      <c r="D7" s="222"/>
    </row>
    <row r="8" spans="1:4" ht="15.75" customHeight="1" thickBot="1">
      <c r="A8" s="224" t="s">
        <v>685</v>
      </c>
      <c r="B8" s="225" t="s">
        <v>10</v>
      </c>
      <c r="C8" s="226"/>
      <c r="D8" s="227"/>
    </row>
    <row r="9" spans="1:4" ht="15.75" customHeight="1" thickBot="1">
      <c r="A9" s="594" t="s">
        <v>686</v>
      </c>
      <c r="B9" s="595" t="s">
        <v>11</v>
      </c>
      <c r="C9" s="596"/>
      <c r="D9" s="597">
        <f>+D10+D11+D12+D13</f>
        <v>0</v>
      </c>
    </row>
    <row r="10" spans="1:4" ht="15.75" customHeight="1">
      <c r="A10" s="593" t="s">
        <v>687</v>
      </c>
      <c r="B10" s="216" t="s">
        <v>12</v>
      </c>
      <c r="C10" s="217"/>
      <c r="D10" s="218"/>
    </row>
    <row r="11" spans="1:4" ht="15.75" customHeight="1">
      <c r="A11" s="223" t="s">
        <v>688</v>
      </c>
      <c r="B11" s="220" t="s">
        <v>13</v>
      </c>
      <c r="C11" s="221"/>
      <c r="D11" s="222"/>
    </row>
    <row r="12" spans="1:4" ht="15.75" customHeight="1">
      <c r="A12" s="223" t="s">
        <v>689</v>
      </c>
      <c r="B12" s="220" t="s">
        <v>14</v>
      </c>
      <c r="C12" s="221"/>
      <c r="D12" s="222"/>
    </row>
    <row r="13" spans="1:4" ht="15.75" customHeight="1" thickBot="1">
      <c r="A13" s="224" t="s">
        <v>690</v>
      </c>
      <c r="B13" s="225" t="s">
        <v>15</v>
      </c>
      <c r="C13" s="226"/>
      <c r="D13" s="227"/>
    </row>
    <row r="14" spans="1:4" ht="15.75" customHeight="1" thickBot="1">
      <c r="A14" s="594" t="s">
        <v>691</v>
      </c>
      <c r="B14" s="595" t="s">
        <v>16</v>
      </c>
      <c r="C14" s="596"/>
      <c r="D14" s="597">
        <f>+D15+D16+D17</f>
        <v>0</v>
      </c>
    </row>
    <row r="15" spans="1:4" ht="15.75" customHeight="1">
      <c r="A15" s="593" t="s">
        <v>692</v>
      </c>
      <c r="B15" s="216" t="s">
        <v>17</v>
      </c>
      <c r="C15" s="217"/>
      <c r="D15" s="218"/>
    </row>
    <row r="16" spans="1:4" ht="15.75" customHeight="1">
      <c r="A16" s="223" t="s">
        <v>693</v>
      </c>
      <c r="B16" s="220" t="s">
        <v>18</v>
      </c>
      <c r="C16" s="221"/>
      <c r="D16" s="222"/>
    </row>
    <row r="17" spans="1:4" ht="15.75" customHeight="1" thickBot="1">
      <c r="A17" s="224" t="s">
        <v>694</v>
      </c>
      <c r="B17" s="225" t="s">
        <v>19</v>
      </c>
      <c r="C17" s="226"/>
      <c r="D17" s="227"/>
    </row>
    <row r="18" spans="1:4" ht="15.75" customHeight="1" thickBot="1">
      <c r="A18" s="594" t="s">
        <v>700</v>
      </c>
      <c r="B18" s="595" t="s">
        <v>20</v>
      </c>
      <c r="C18" s="596"/>
      <c r="D18" s="597">
        <f>+D19+D20+D21</f>
        <v>0</v>
      </c>
    </row>
    <row r="19" spans="1:4" ht="15.75" customHeight="1">
      <c r="A19" s="593" t="s">
        <v>695</v>
      </c>
      <c r="B19" s="216" t="s">
        <v>21</v>
      </c>
      <c r="C19" s="217"/>
      <c r="D19" s="218"/>
    </row>
    <row r="20" spans="1:4" ht="15.75" customHeight="1">
      <c r="A20" s="223" t="s">
        <v>696</v>
      </c>
      <c r="B20" s="220" t="s">
        <v>22</v>
      </c>
      <c r="C20" s="221"/>
      <c r="D20" s="222"/>
    </row>
    <row r="21" spans="1:4" ht="15.75" customHeight="1">
      <c r="A21" s="223" t="s">
        <v>697</v>
      </c>
      <c r="B21" s="220" t="s">
        <v>23</v>
      </c>
      <c r="C21" s="221"/>
      <c r="D21" s="222"/>
    </row>
    <row r="22" spans="1:4" ht="15.75" customHeight="1">
      <c r="A22" s="223" t="s">
        <v>698</v>
      </c>
      <c r="B22" s="220" t="s">
        <v>24</v>
      </c>
      <c r="C22" s="221"/>
      <c r="D22" s="222"/>
    </row>
    <row r="23" spans="1:4" ht="15.75" customHeight="1">
      <c r="A23" s="223"/>
      <c r="B23" s="220" t="s">
        <v>25</v>
      </c>
      <c r="C23" s="221"/>
      <c r="D23" s="222"/>
    </row>
    <row r="24" spans="1:4" ht="15.75" customHeight="1">
      <c r="A24" s="223"/>
      <c r="B24" s="220" t="s">
        <v>26</v>
      </c>
      <c r="C24" s="221"/>
      <c r="D24" s="222"/>
    </row>
    <row r="25" spans="1:4" ht="15.75" customHeight="1">
      <c r="A25" s="223"/>
      <c r="B25" s="220" t="s">
        <v>27</v>
      </c>
      <c r="C25" s="221"/>
      <c r="D25" s="222"/>
    </row>
    <row r="26" spans="1:4" ht="15.75" customHeight="1">
      <c r="A26" s="223"/>
      <c r="B26" s="220" t="s">
        <v>28</v>
      </c>
      <c r="C26" s="221"/>
      <c r="D26" s="222"/>
    </row>
    <row r="27" spans="1:4" ht="15.75" customHeight="1">
      <c r="A27" s="223"/>
      <c r="B27" s="220" t="s">
        <v>29</v>
      </c>
      <c r="C27" s="221"/>
      <c r="D27" s="222"/>
    </row>
    <row r="28" spans="1:4" ht="15.75" customHeight="1">
      <c r="A28" s="223"/>
      <c r="B28" s="220" t="s">
        <v>30</v>
      </c>
      <c r="C28" s="221"/>
      <c r="D28" s="222"/>
    </row>
    <row r="29" spans="1:4" ht="15.75" customHeight="1">
      <c r="A29" s="223"/>
      <c r="B29" s="220" t="s">
        <v>31</v>
      </c>
      <c r="C29" s="221"/>
      <c r="D29" s="222"/>
    </row>
    <row r="30" spans="1:4" ht="15.75" customHeight="1">
      <c r="A30" s="223"/>
      <c r="B30" s="220" t="s">
        <v>32</v>
      </c>
      <c r="C30" s="221"/>
      <c r="D30" s="222"/>
    </row>
    <row r="31" spans="1:4" ht="15.75" customHeight="1">
      <c r="A31" s="223"/>
      <c r="B31" s="220" t="s">
        <v>33</v>
      </c>
      <c r="C31" s="221"/>
      <c r="D31" s="222"/>
    </row>
    <row r="32" spans="1:4" ht="15.75" customHeight="1">
      <c r="A32" s="223"/>
      <c r="B32" s="220" t="s">
        <v>34</v>
      </c>
      <c r="C32" s="221"/>
      <c r="D32" s="222"/>
    </row>
    <row r="33" spans="1:4" ht="15.75" customHeight="1">
      <c r="A33" s="223"/>
      <c r="B33" s="220" t="s">
        <v>35</v>
      </c>
      <c r="C33" s="221"/>
      <c r="D33" s="222"/>
    </row>
    <row r="34" spans="1:4" ht="15.75" customHeight="1">
      <c r="A34" s="223"/>
      <c r="B34" s="220" t="s">
        <v>89</v>
      </c>
      <c r="C34" s="221"/>
      <c r="D34" s="222"/>
    </row>
    <row r="35" spans="1:4" ht="15.75" customHeight="1">
      <c r="A35" s="223"/>
      <c r="B35" s="220" t="s">
        <v>183</v>
      </c>
      <c r="C35" s="221"/>
      <c r="D35" s="222"/>
    </row>
    <row r="36" spans="1:4" ht="15.75" customHeight="1">
      <c r="A36" s="223"/>
      <c r="B36" s="220" t="s">
        <v>241</v>
      </c>
      <c r="C36" s="221"/>
      <c r="D36" s="222"/>
    </row>
    <row r="37" spans="1:4" ht="15.75" customHeight="1" thickBot="1">
      <c r="A37" s="224"/>
      <c r="B37" s="225" t="s">
        <v>242</v>
      </c>
      <c r="C37" s="226"/>
      <c r="D37" s="227"/>
    </row>
    <row r="38" spans="1:6" ht="15.75" customHeight="1" thickBot="1">
      <c r="A38" s="868" t="s">
        <v>699</v>
      </c>
      <c r="B38" s="869"/>
      <c r="C38" s="228"/>
      <c r="D38" s="597">
        <f>+D5+D6+D7+D8+D9+D14+D18+D22+D23+D24+D25+D26+D27+D28+D29+D30+D31+D32+D33+D34+D35+D36+D37</f>
        <v>0</v>
      </c>
      <c r="F38" s="229"/>
    </row>
    <row r="39" ht="15.75">
      <c r="A39" s="598" t="s">
        <v>701</v>
      </c>
    </row>
    <row r="40" spans="1:4" ht="15.75">
      <c r="A40" s="193"/>
      <c r="B40" s="194"/>
      <c r="C40" s="870"/>
      <c r="D40" s="870"/>
    </row>
    <row r="41" spans="1:4" ht="15.75">
      <c r="A41" s="193"/>
      <c r="B41" s="194"/>
      <c r="C41" s="195"/>
      <c r="D41" s="195"/>
    </row>
    <row r="42" spans="1:4" ht="15.75">
      <c r="A42" s="194"/>
      <c r="B42" s="194"/>
      <c r="C42" s="870"/>
      <c r="D42" s="870"/>
    </row>
    <row r="43" spans="1:2" ht="15.75">
      <c r="A43" s="210"/>
      <c r="B43" s="210"/>
    </row>
    <row r="44" spans="1:3" ht="15.75">
      <c r="A44" s="210"/>
      <c r="B44" s="210"/>
      <c r="C44" s="21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dőlt"Györtelek Község Önkormányzat&amp;R&amp;"Times New Roman,Félkövér dőlt"12.3. számú melléklet  a 8/2017. (V.19.)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E15" sqref="E15"/>
    </sheetView>
  </sheetViews>
  <sheetFormatPr defaultColWidth="12.00390625" defaultRowHeight="12.75"/>
  <cols>
    <col min="1" max="1" width="56.125" style="192" customWidth="1"/>
    <col min="2" max="2" width="6.875" style="192" customWidth="1"/>
    <col min="3" max="3" width="17.125" style="192" customWidth="1"/>
    <col min="4" max="4" width="19.125" style="192" customWidth="1"/>
    <col min="5" max="16384" width="12.00390625" style="192" customWidth="1"/>
  </cols>
  <sheetData>
    <row r="1" spans="1:4" ht="48.75" customHeight="1">
      <c r="A1" s="871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72"/>
      <c r="C1" s="872"/>
      <c r="D1" s="872"/>
    </row>
    <row r="2" ht="16.5" thickBot="1"/>
    <row r="3" spans="1:4" ht="64.5" thickBot="1">
      <c r="A3" s="599" t="s">
        <v>50</v>
      </c>
      <c r="B3" s="294" t="s">
        <v>244</v>
      </c>
      <c r="C3" s="600" t="s">
        <v>702</v>
      </c>
      <c r="D3" s="601" t="s">
        <v>728</v>
      </c>
    </row>
    <row r="4" spans="1:4" ht="16.5" thickBot="1">
      <c r="A4" s="230" t="s">
        <v>407</v>
      </c>
      <c r="B4" s="231" t="s">
        <v>408</v>
      </c>
      <c r="C4" s="231" t="s">
        <v>409</v>
      </c>
      <c r="D4" s="232" t="s">
        <v>410</v>
      </c>
    </row>
    <row r="5" spans="1:4" ht="15.75" customHeight="1">
      <c r="A5" s="219" t="s">
        <v>703</v>
      </c>
      <c r="B5" s="216" t="s">
        <v>7</v>
      </c>
      <c r="C5" s="217"/>
      <c r="D5" s="218"/>
    </row>
    <row r="6" spans="1:4" ht="15.75" customHeight="1">
      <c r="A6" s="219" t="s">
        <v>704</v>
      </c>
      <c r="B6" s="220" t="s">
        <v>8</v>
      </c>
      <c r="C6" s="221"/>
      <c r="D6" s="222"/>
    </row>
    <row r="7" spans="1:4" ht="15.75" customHeight="1" thickBot="1">
      <c r="A7" s="602" t="s">
        <v>705</v>
      </c>
      <c r="B7" s="225" t="s">
        <v>9</v>
      </c>
      <c r="C7" s="226"/>
      <c r="D7" s="227"/>
    </row>
    <row r="8" spans="1:4" ht="15.75" customHeight="1" thickBot="1">
      <c r="A8" s="594" t="s">
        <v>706</v>
      </c>
      <c r="B8" s="595" t="s">
        <v>10</v>
      </c>
      <c r="C8" s="596"/>
      <c r="D8" s="597">
        <f>+D5+D6+D7</f>
        <v>0</v>
      </c>
    </row>
    <row r="9" spans="1:4" ht="15.75" customHeight="1">
      <c r="A9" s="215" t="s">
        <v>707</v>
      </c>
      <c r="B9" s="216" t="s">
        <v>11</v>
      </c>
      <c r="C9" s="217"/>
      <c r="D9" s="218"/>
    </row>
    <row r="10" spans="1:4" ht="15.75" customHeight="1">
      <c r="A10" s="219" t="s">
        <v>708</v>
      </c>
      <c r="B10" s="220" t="s">
        <v>12</v>
      </c>
      <c r="C10" s="221"/>
      <c r="D10" s="222"/>
    </row>
    <row r="11" spans="1:4" ht="15.75" customHeight="1">
      <c r="A11" s="219" t="s">
        <v>709</v>
      </c>
      <c r="B11" s="220" t="s">
        <v>13</v>
      </c>
      <c r="C11" s="221"/>
      <c r="D11" s="222"/>
    </row>
    <row r="12" spans="1:4" ht="15.75" customHeight="1">
      <c r="A12" s="219" t="s">
        <v>710</v>
      </c>
      <c r="B12" s="220" t="s">
        <v>14</v>
      </c>
      <c r="C12" s="221"/>
      <c r="D12" s="222"/>
    </row>
    <row r="13" spans="1:4" ht="15.75" customHeight="1" thickBot="1">
      <c r="A13" s="602" t="s">
        <v>711</v>
      </c>
      <c r="B13" s="225" t="s">
        <v>15</v>
      </c>
      <c r="C13" s="226"/>
      <c r="D13" s="227"/>
    </row>
    <row r="14" spans="1:4" ht="15.75" customHeight="1" thickBot="1">
      <c r="A14" s="594" t="s">
        <v>712</v>
      </c>
      <c r="B14" s="595" t="s">
        <v>16</v>
      </c>
      <c r="C14" s="603"/>
      <c r="D14" s="597">
        <f>+D9+D10+D11+D12+D13</f>
        <v>0</v>
      </c>
    </row>
    <row r="15" spans="1:4" ht="15.75" customHeight="1">
      <c r="A15" s="215"/>
      <c r="B15" s="216" t="s">
        <v>17</v>
      </c>
      <c r="C15" s="217"/>
      <c r="D15" s="218"/>
    </row>
    <row r="16" spans="1:4" ht="15.75" customHeight="1">
      <c r="A16" s="219"/>
      <c r="B16" s="220" t="s">
        <v>18</v>
      </c>
      <c r="C16" s="221"/>
      <c r="D16" s="222"/>
    </row>
    <row r="17" spans="1:4" ht="15.75" customHeight="1">
      <c r="A17" s="219"/>
      <c r="B17" s="220" t="s">
        <v>19</v>
      </c>
      <c r="C17" s="221"/>
      <c r="D17" s="222"/>
    </row>
    <row r="18" spans="1:4" ht="15.75" customHeight="1">
      <c r="A18" s="219"/>
      <c r="B18" s="220" t="s">
        <v>20</v>
      </c>
      <c r="C18" s="221"/>
      <c r="D18" s="222"/>
    </row>
    <row r="19" spans="1:4" ht="15.75" customHeight="1">
      <c r="A19" s="219"/>
      <c r="B19" s="220" t="s">
        <v>21</v>
      </c>
      <c r="C19" s="221"/>
      <c r="D19" s="222"/>
    </row>
    <row r="20" spans="1:4" ht="15.75" customHeight="1">
      <c r="A20" s="219"/>
      <c r="B20" s="220" t="s">
        <v>22</v>
      </c>
      <c r="C20" s="221"/>
      <c r="D20" s="222"/>
    </row>
    <row r="21" spans="1:4" ht="15.75" customHeight="1">
      <c r="A21" s="219"/>
      <c r="B21" s="220" t="s">
        <v>23</v>
      </c>
      <c r="C21" s="221"/>
      <c r="D21" s="222"/>
    </row>
    <row r="22" spans="1:4" ht="15.75" customHeight="1">
      <c r="A22" s="219"/>
      <c r="B22" s="220" t="s">
        <v>24</v>
      </c>
      <c r="C22" s="221"/>
      <c r="D22" s="222"/>
    </row>
    <row r="23" spans="1:4" ht="15.75" customHeight="1">
      <c r="A23" s="219"/>
      <c r="B23" s="220" t="s">
        <v>25</v>
      </c>
      <c r="C23" s="221"/>
      <c r="D23" s="222"/>
    </row>
    <row r="24" spans="1:4" ht="15.75" customHeight="1">
      <c r="A24" s="219"/>
      <c r="B24" s="220" t="s">
        <v>26</v>
      </c>
      <c r="C24" s="221"/>
      <c r="D24" s="222"/>
    </row>
    <row r="25" spans="1:4" ht="15.75" customHeight="1">
      <c r="A25" s="219"/>
      <c r="B25" s="220" t="s">
        <v>27</v>
      </c>
      <c r="C25" s="221"/>
      <c r="D25" s="222"/>
    </row>
    <row r="26" spans="1:4" ht="15.75" customHeight="1">
      <c r="A26" s="219"/>
      <c r="B26" s="220" t="s">
        <v>28</v>
      </c>
      <c r="C26" s="221"/>
      <c r="D26" s="222"/>
    </row>
    <row r="27" spans="1:4" ht="15.75" customHeight="1">
      <c r="A27" s="219"/>
      <c r="B27" s="220" t="s">
        <v>29</v>
      </c>
      <c r="C27" s="221"/>
      <c r="D27" s="222"/>
    </row>
    <row r="28" spans="1:4" ht="15.75" customHeight="1">
      <c r="A28" s="219"/>
      <c r="B28" s="220" t="s">
        <v>30</v>
      </c>
      <c r="C28" s="221"/>
      <c r="D28" s="222"/>
    </row>
    <row r="29" spans="1:4" ht="15.75" customHeight="1">
      <c r="A29" s="219"/>
      <c r="B29" s="220" t="s">
        <v>31</v>
      </c>
      <c r="C29" s="221"/>
      <c r="D29" s="222"/>
    </row>
    <row r="30" spans="1:4" ht="15.75" customHeight="1">
      <c r="A30" s="219"/>
      <c r="B30" s="220" t="s">
        <v>32</v>
      </c>
      <c r="C30" s="221"/>
      <c r="D30" s="222"/>
    </row>
    <row r="31" spans="1:4" ht="15.75" customHeight="1">
      <c r="A31" s="219"/>
      <c r="B31" s="220" t="s">
        <v>33</v>
      </c>
      <c r="C31" s="221"/>
      <c r="D31" s="222"/>
    </row>
    <row r="32" spans="1:4" ht="15.75" customHeight="1">
      <c r="A32" s="219"/>
      <c r="B32" s="220" t="s">
        <v>34</v>
      </c>
      <c r="C32" s="221"/>
      <c r="D32" s="222"/>
    </row>
    <row r="33" spans="1:4" ht="15.75" customHeight="1">
      <c r="A33" s="219"/>
      <c r="B33" s="220" t="s">
        <v>35</v>
      </c>
      <c r="C33" s="221"/>
      <c r="D33" s="222"/>
    </row>
    <row r="34" spans="1:4" ht="15.75" customHeight="1">
      <c r="A34" s="219"/>
      <c r="B34" s="220" t="s">
        <v>89</v>
      </c>
      <c r="C34" s="221"/>
      <c r="D34" s="222"/>
    </row>
    <row r="35" spans="1:4" ht="15.75" customHeight="1">
      <c r="A35" s="219"/>
      <c r="B35" s="220" t="s">
        <v>183</v>
      </c>
      <c r="C35" s="221"/>
      <c r="D35" s="222"/>
    </row>
    <row r="36" spans="1:4" ht="15.75" customHeight="1">
      <c r="A36" s="219"/>
      <c r="B36" s="220" t="s">
        <v>241</v>
      </c>
      <c r="C36" s="221"/>
      <c r="D36" s="222"/>
    </row>
    <row r="37" spans="1:4" ht="15.75" customHeight="1" thickBot="1">
      <c r="A37" s="233"/>
      <c r="B37" s="234" t="s">
        <v>242</v>
      </c>
      <c r="C37" s="235"/>
      <c r="D37" s="236"/>
    </row>
    <row r="38" spans="1:6" ht="15.75" customHeight="1" thickBot="1">
      <c r="A38" s="873" t="s">
        <v>713</v>
      </c>
      <c r="B38" s="874"/>
      <c r="C38" s="228"/>
      <c r="D38" s="597">
        <f>+D8+D14+SUM(D15:D37)</f>
        <v>0</v>
      </c>
      <c r="F38" s="237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dőlt"Györtelek Község Önkormányzat&amp;R&amp;"Times New Roman,Félkövér dőlt"12.4.számú mellklet a 8/2017. (V.19.)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F1" sqref="F1:F22"/>
    </sheetView>
  </sheetViews>
  <sheetFormatPr defaultColWidth="9.00390625" defaultRowHeight="12.75"/>
  <cols>
    <col min="1" max="1" width="9.375" style="263" customWidth="1"/>
    <col min="2" max="2" width="58.375" style="263" customWidth="1"/>
    <col min="3" max="5" width="25.00390625" style="263" customWidth="1"/>
    <col min="6" max="6" width="5.50390625" style="263" customWidth="1"/>
    <col min="7" max="16384" width="9.375" style="263" customWidth="1"/>
  </cols>
  <sheetData>
    <row r="1" spans="1:6" ht="12.75">
      <c r="A1" s="264"/>
      <c r="F1" s="878" t="str">
        <f>+CONCATENATE("13.számú melléklet a 8./",LEFT(ÖSSZEFÜGGÉSEK!A4,4)+1,". (V.19.) önkormányzati rendelethez")</f>
        <v>13.számú melléklet a 8./2017. (V.19.) önkormányzati rendelethez</v>
      </c>
    </row>
    <row r="2" spans="1:6" ht="33" customHeight="1">
      <c r="A2" s="875" t="s">
        <v>767</v>
      </c>
      <c r="B2" s="875"/>
      <c r="C2" s="875"/>
      <c r="D2" s="875"/>
      <c r="E2" s="875"/>
      <c r="F2" s="878"/>
    </row>
    <row r="3" spans="1:6" ht="16.5" thickBot="1">
      <c r="A3" s="265"/>
      <c r="F3" s="878"/>
    </row>
    <row r="4" spans="1:6" ht="79.5" thickBot="1">
      <c r="A4" s="266" t="s">
        <v>244</v>
      </c>
      <c r="B4" s="267" t="s">
        <v>291</v>
      </c>
      <c r="C4" s="267" t="s">
        <v>292</v>
      </c>
      <c r="D4" s="267" t="s">
        <v>293</v>
      </c>
      <c r="E4" s="268" t="s">
        <v>294</v>
      </c>
      <c r="F4" s="878"/>
    </row>
    <row r="5" spans="1:6" ht="15.75">
      <c r="A5" s="269" t="s">
        <v>7</v>
      </c>
      <c r="B5" s="273"/>
      <c r="C5" s="276"/>
      <c r="D5" s="279"/>
      <c r="E5" s="283"/>
      <c r="F5" s="878"/>
    </row>
    <row r="6" spans="1:6" ht="15.75">
      <c r="A6" s="270" t="s">
        <v>8</v>
      </c>
      <c r="B6" s="274"/>
      <c r="C6" s="277"/>
      <c r="D6" s="280"/>
      <c r="E6" s="284"/>
      <c r="F6" s="878"/>
    </row>
    <row r="7" spans="1:6" ht="15.75">
      <c r="A7" s="270" t="s">
        <v>9</v>
      </c>
      <c r="B7" s="274"/>
      <c r="C7" s="277"/>
      <c r="D7" s="280"/>
      <c r="E7" s="284"/>
      <c r="F7" s="878"/>
    </row>
    <row r="8" spans="1:6" ht="15.75">
      <c r="A8" s="270" t="s">
        <v>10</v>
      </c>
      <c r="B8" s="274"/>
      <c r="C8" s="277"/>
      <c r="D8" s="280"/>
      <c r="E8" s="284"/>
      <c r="F8" s="878"/>
    </row>
    <row r="9" spans="1:6" ht="15.75">
      <c r="A9" s="270" t="s">
        <v>11</v>
      </c>
      <c r="B9" s="274"/>
      <c r="C9" s="277"/>
      <c r="D9" s="280"/>
      <c r="E9" s="284"/>
      <c r="F9" s="878"/>
    </row>
    <row r="10" spans="1:6" ht="15.75">
      <c r="A10" s="270" t="s">
        <v>12</v>
      </c>
      <c r="B10" s="274"/>
      <c r="C10" s="277"/>
      <c r="D10" s="280"/>
      <c r="E10" s="284"/>
      <c r="F10" s="878"/>
    </row>
    <row r="11" spans="1:6" ht="15.75">
      <c r="A11" s="270" t="s">
        <v>13</v>
      </c>
      <c r="B11" s="274"/>
      <c r="C11" s="277"/>
      <c r="D11" s="280"/>
      <c r="E11" s="284"/>
      <c r="F11" s="878"/>
    </row>
    <row r="12" spans="1:6" ht="15.75">
      <c r="A12" s="270" t="s">
        <v>14</v>
      </c>
      <c r="B12" s="274"/>
      <c r="C12" s="277"/>
      <c r="D12" s="280"/>
      <c r="E12" s="284"/>
      <c r="F12" s="878"/>
    </row>
    <row r="13" spans="1:6" ht="15.75">
      <c r="A13" s="270" t="s">
        <v>15</v>
      </c>
      <c r="B13" s="274"/>
      <c r="C13" s="277"/>
      <c r="D13" s="280"/>
      <c r="E13" s="284"/>
      <c r="F13" s="878"/>
    </row>
    <row r="14" spans="1:6" ht="15.75">
      <c r="A14" s="270" t="s">
        <v>16</v>
      </c>
      <c r="B14" s="274"/>
      <c r="C14" s="277"/>
      <c r="D14" s="280"/>
      <c r="E14" s="284"/>
      <c r="F14" s="878"/>
    </row>
    <row r="15" spans="1:6" ht="15.75">
      <c r="A15" s="270" t="s">
        <v>17</v>
      </c>
      <c r="B15" s="274"/>
      <c r="C15" s="277"/>
      <c r="D15" s="280"/>
      <c r="E15" s="284"/>
      <c r="F15" s="878"/>
    </row>
    <row r="16" spans="1:6" ht="15.75">
      <c r="A16" s="270" t="s">
        <v>18</v>
      </c>
      <c r="B16" s="274"/>
      <c r="C16" s="277"/>
      <c r="D16" s="280"/>
      <c r="E16" s="284"/>
      <c r="F16" s="878"/>
    </row>
    <row r="17" spans="1:6" ht="15.75">
      <c r="A17" s="270" t="s">
        <v>19</v>
      </c>
      <c r="B17" s="274"/>
      <c r="C17" s="277"/>
      <c r="D17" s="280"/>
      <c r="E17" s="284"/>
      <c r="F17" s="878"/>
    </row>
    <row r="18" spans="1:6" ht="15.75">
      <c r="A18" s="270" t="s">
        <v>20</v>
      </c>
      <c r="B18" s="274"/>
      <c r="C18" s="277"/>
      <c r="D18" s="280"/>
      <c r="E18" s="284"/>
      <c r="F18" s="878"/>
    </row>
    <row r="19" spans="1:6" ht="15.75">
      <c r="A19" s="270" t="s">
        <v>21</v>
      </c>
      <c r="B19" s="274"/>
      <c r="C19" s="277"/>
      <c r="D19" s="280"/>
      <c r="E19" s="284"/>
      <c r="F19" s="878"/>
    </row>
    <row r="20" spans="1:6" ht="15.75">
      <c r="A20" s="270" t="s">
        <v>22</v>
      </c>
      <c r="B20" s="274"/>
      <c r="C20" s="277"/>
      <c r="D20" s="280"/>
      <c r="E20" s="284"/>
      <c r="F20" s="878"/>
    </row>
    <row r="21" spans="1:6" ht="16.5" thickBot="1">
      <c r="A21" s="271" t="s">
        <v>23</v>
      </c>
      <c r="B21" s="275"/>
      <c r="C21" s="278"/>
      <c r="D21" s="281"/>
      <c r="E21" s="285"/>
      <c r="F21" s="878"/>
    </row>
    <row r="22" spans="1:6" ht="16.5" thickBot="1">
      <c r="A22" s="876" t="s">
        <v>295</v>
      </c>
      <c r="B22" s="877"/>
      <c r="C22" s="272"/>
      <c r="D22" s="282">
        <f>IF(SUM(D5:D21)=0,"",SUM(D5:D21))</f>
      </c>
      <c r="E22" s="286">
        <f>IF(SUM(E5:E21)=0,"",SUM(E5:E21))</f>
      </c>
      <c r="F22" s="878"/>
    </row>
    <row r="23" ht="15.75">
      <c r="A23" s="265"/>
    </row>
  </sheetData>
  <sheetProtection/>
  <mergeCells count="3">
    <mergeCell ref="A2:E2"/>
    <mergeCell ref="A22:B22"/>
    <mergeCell ref="F1:F22"/>
  </mergeCells>
  <printOptions/>
  <pageMargins left="0.7086614173228347" right="0.7086614173228347" top="0.7480314960629921" bottom="0.7480314960629921" header="0" footer="0"/>
  <pageSetup horizontalDpi="600" verticalDpi="600" orientation="landscape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38" t="s">
        <v>787</v>
      </c>
    </row>
    <row r="2" spans="1:3" ht="14.25">
      <c r="A2" s="239"/>
      <c r="B2" s="239"/>
      <c r="C2" s="239"/>
    </row>
    <row r="3" spans="1:3" ht="33.75" customHeight="1">
      <c r="A3" s="879" t="s">
        <v>296</v>
      </c>
      <c r="B3" s="879"/>
      <c r="C3" s="879"/>
    </row>
    <row r="4" ht="13.5" thickBot="1">
      <c r="C4" s="240"/>
    </row>
    <row r="5" spans="1:3" s="244" customFormat="1" ht="43.5" customHeight="1" thickBot="1">
      <c r="A5" s="241" t="s">
        <v>5</v>
      </c>
      <c r="B5" s="242" t="s">
        <v>50</v>
      </c>
      <c r="C5" s="243" t="s">
        <v>729</v>
      </c>
    </row>
    <row r="6" spans="1:3" ht="28.5" customHeight="1">
      <c r="A6" s="245" t="s">
        <v>7</v>
      </c>
      <c r="B6" s="246" t="str">
        <f>+CONCATENATE("Pénzkészlet ",LEFT(ÖSSZEFÜGGÉSEK!A4,4),". január 1-jén",CHAR(10),"ebből:")</f>
        <v>Pénzkészlet 2016. január 1-jén
ebből:</v>
      </c>
      <c r="C6" s="247">
        <v>34775523</v>
      </c>
    </row>
    <row r="7" spans="1:3" ht="18" customHeight="1">
      <c r="A7" s="248" t="s">
        <v>8</v>
      </c>
      <c r="B7" s="249" t="s">
        <v>297</v>
      </c>
      <c r="C7" s="250">
        <v>34755523</v>
      </c>
    </row>
    <row r="8" spans="1:3" ht="18" customHeight="1">
      <c r="A8" s="248" t="s">
        <v>9</v>
      </c>
      <c r="B8" s="249" t="s">
        <v>298</v>
      </c>
      <c r="C8" s="250"/>
    </row>
    <row r="9" spans="1:3" ht="18" customHeight="1">
      <c r="A9" s="248" t="s">
        <v>10</v>
      </c>
      <c r="B9" s="251" t="s">
        <v>299</v>
      </c>
      <c r="C9" s="250">
        <v>437418834</v>
      </c>
    </row>
    <row r="10" spans="1:3" ht="18" customHeight="1">
      <c r="A10" s="252" t="s">
        <v>11</v>
      </c>
      <c r="B10" s="253" t="s">
        <v>300</v>
      </c>
      <c r="C10" s="254">
        <v>442175285</v>
      </c>
    </row>
    <row r="11" spans="1:3" ht="18" customHeight="1" thickBot="1">
      <c r="A11" s="258" t="s">
        <v>12</v>
      </c>
      <c r="B11" s="604" t="s">
        <v>723</v>
      </c>
      <c r="C11" s="260">
        <v>12601031</v>
      </c>
    </row>
    <row r="12" spans="1:3" ht="25.5" customHeight="1">
      <c r="A12" s="255" t="s">
        <v>13</v>
      </c>
      <c r="B12" s="256" t="str">
        <f>+CONCATENATE("Záró pénzkészlet ",LEFT(ÖSSZEFÜGGÉSEK!A4,4),". december 31-én",CHAR(10),"ebből:")</f>
        <v>Záró pénzkészlet 2016. december 31-én
ebből:</v>
      </c>
      <c r="C12" s="257">
        <f>C6+C9-C10+C11</f>
        <v>42620103</v>
      </c>
    </row>
    <row r="13" spans="1:3" ht="18" customHeight="1">
      <c r="A13" s="248" t="s">
        <v>14</v>
      </c>
      <c r="B13" s="249" t="s">
        <v>297</v>
      </c>
      <c r="C13" s="250">
        <v>42620103</v>
      </c>
    </row>
    <row r="14" spans="1:3" ht="18" customHeight="1" thickBot="1">
      <c r="A14" s="258" t="s">
        <v>15</v>
      </c>
      <c r="B14" s="259" t="s">
        <v>298</v>
      </c>
      <c r="C14" s="260"/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875" style="0" customWidth="1"/>
    <col min="2" max="2" width="54.625" style="0" customWidth="1"/>
    <col min="3" max="5" width="12.625" style="0" bestFit="1" customWidth="1"/>
  </cols>
  <sheetData>
    <row r="1" spans="1:5" ht="12.75">
      <c r="A1" s="724" t="s">
        <v>786</v>
      </c>
      <c r="B1" s="724"/>
      <c r="C1" s="724"/>
      <c r="D1" s="724"/>
      <c r="E1" s="724"/>
    </row>
    <row r="2" spans="1:5" ht="33.75" customHeight="1">
      <c r="A2" s="880" t="s">
        <v>768</v>
      </c>
      <c r="B2" s="881"/>
      <c r="C2" s="881"/>
      <c r="D2" s="881"/>
      <c r="E2" s="881"/>
    </row>
    <row r="3" spans="1:5" ht="15.75">
      <c r="A3" s="728" t="s">
        <v>4</v>
      </c>
      <c r="B3" s="728"/>
      <c r="C3" s="728"/>
      <c r="D3" s="728"/>
      <c r="E3" s="728"/>
    </row>
    <row r="4" spans="1:5" ht="16.5" thickBot="1">
      <c r="A4" s="882" t="s">
        <v>109</v>
      </c>
      <c r="B4" s="882"/>
      <c r="C4" s="349"/>
      <c r="D4" s="329"/>
      <c r="E4" s="346" t="s">
        <v>785</v>
      </c>
    </row>
    <row r="5" spans="1:5" ht="24.75" thickBot="1">
      <c r="A5" s="700" t="s">
        <v>57</v>
      </c>
      <c r="B5" s="701" t="s">
        <v>6</v>
      </c>
      <c r="C5" s="701" t="str">
        <f>+CONCATENATE(LEFT('[1]ÖSSZEFÜGGÉSEK'!A5,4)+1,". évi")</f>
        <v>2017. évi</v>
      </c>
      <c r="D5" s="702" t="str">
        <f>+CONCATENATE(LEFT('[1]ÖSSZEFÜGGÉSEK'!A5,4)+2,". évi")</f>
        <v>2018. évi</v>
      </c>
      <c r="E5" s="703" t="str">
        <f>+CONCATENATE(LEFT('[1]ÖSSZEFÜGGÉSEK'!A5,4)+3,". évi")</f>
        <v>2019. évi</v>
      </c>
    </row>
    <row r="6" spans="1:5" ht="13.5" thickBot="1">
      <c r="A6" s="324" t="s">
        <v>407</v>
      </c>
      <c r="B6" s="325" t="s">
        <v>408</v>
      </c>
      <c r="C6" s="325" t="s">
        <v>409</v>
      </c>
      <c r="D6" s="325" t="s">
        <v>410</v>
      </c>
      <c r="E6" s="371" t="s">
        <v>411</v>
      </c>
    </row>
    <row r="7" spans="1:5" ht="13.5" thickBot="1">
      <c r="A7" s="319" t="s">
        <v>7</v>
      </c>
      <c r="B7" s="320" t="s">
        <v>769</v>
      </c>
      <c r="C7" s="376">
        <v>164375000</v>
      </c>
      <c r="D7" s="376">
        <v>165000000</v>
      </c>
      <c r="E7" s="377">
        <v>165000000</v>
      </c>
    </row>
    <row r="8" spans="1:5" ht="13.5" thickBot="1">
      <c r="A8" s="319" t="s">
        <v>8</v>
      </c>
      <c r="B8" s="341" t="s">
        <v>465</v>
      </c>
      <c r="C8" s="376">
        <v>130000000</v>
      </c>
      <c r="D8" s="376">
        <v>128000000</v>
      </c>
      <c r="E8" s="377">
        <v>128000000</v>
      </c>
    </row>
    <row r="9" spans="1:5" ht="21.75" thickBot="1">
      <c r="A9" s="319" t="s">
        <v>9</v>
      </c>
      <c r="B9" s="320" t="s">
        <v>478</v>
      </c>
      <c r="C9" s="376">
        <v>50000</v>
      </c>
      <c r="D9" s="376">
        <v>40000</v>
      </c>
      <c r="E9" s="377">
        <v>40000</v>
      </c>
    </row>
    <row r="10" spans="1:5" ht="13.5" thickBot="1">
      <c r="A10" s="319" t="s">
        <v>121</v>
      </c>
      <c r="B10" s="320" t="s">
        <v>770</v>
      </c>
      <c r="C10" s="357">
        <f>SUM(C11:C17)</f>
        <v>9360000</v>
      </c>
      <c r="D10" s="357">
        <f>SUM(D11:D17)</f>
        <v>9360000</v>
      </c>
      <c r="E10" s="370">
        <f>SUM(E11:E17)</f>
        <v>9360000</v>
      </c>
    </row>
    <row r="11" spans="1:5" ht="12.75">
      <c r="A11" s="314" t="s">
        <v>321</v>
      </c>
      <c r="B11" s="362" t="s">
        <v>771</v>
      </c>
      <c r="C11" s="353">
        <v>1400000</v>
      </c>
      <c r="D11" s="353">
        <v>1400000</v>
      </c>
      <c r="E11" s="336">
        <v>1400000</v>
      </c>
    </row>
    <row r="12" spans="1:5" ht="12.75">
      <c r="A12" s="313" t="s">
        <v>322</v>
      </c>
      <c r="B12" s="363" t="s">
        <v>720</v>
      </c>
      <c r="C12" s="352"/>
      <c r="D12" s="352"/>
      <c r="E12" s="335"/>
    </row>
    <row r="13" spans="1:5" ht="12.75">
      <c r="A13" s="313" t="s">
        <v>323</v>
      </c>
      <c r="B13" s="363" t="s">
        <v>721</v>
      </c>
      <c r="C13" s="352">
        <v>6000000</v>
      </c>
      <c r="D13" s="352">
        <v>6000000</v>
      </c>
      <c r="E13" s="335">
        <v>6000000</v>
      </c>
    </row>
    <row r="14" spans="1:5" ht="12.75">
      <c r="A14" s="313" t="s">
        <v>772</v>
      </c>
      <c r="B14" s="363" t="s">
        <v>722</v>
      </c>
      <c r="C14" s="352"/>
      <c r="D14" s="352"/>
      <c r="E14" s="335"/>
    </row>
    <row r="15" spans="1:5" ht="12.75">
      <c r="A15" s="313" t="s">
        <v>717</v>
      </c>
      <c r="B15" s="363" t="s">
        <v>737</v>
      </c>
      <c r="C15" s="352">
        <v>1800000</v>
      </c>
      <c r="D15" s="352">
        <v>1800000</v>
      </c>
      <c r="E15" s="335">
        <v>1800000</v>
      </c>
    </row>
    <row r="16" spans="1:5" ht="12.75">
      <c r="A16" s="313" t="s">
        <v>718</v>
      </c>
      <c r="B16" s="363" t="s">
        <v>773</v>
      </c>
      <c r="C16" s="352"/>
      <c r="D16" s="352"/>
      <c r="E16" s="335"/>
    </row>
    <row r="17" spans="1:5" ht="13.5" thickBot="1">
      <c r="A17" s="315" t="s">
        <v>719</v>
      </c>
      <c r="B17" s="364" t="s">
        <v>324</v>
      </c>
      <c r="C17" s="354">
        <v>160000</v>
      </c>
      <c r="D17" s="354">
        <v>160000</v>
      </c>
      <c r="E17" s="337">
        <v>160000</v>
      </c>
    </row>
    <row r="18" spans="1:5" ht="13.5" thickBot="1">
      <c r="A18" s="319" t="s">
        <v>11</v>
      </c>
      <c r="B18" s="320" t="s">
        <v>774</v>
      </c>
      <c r="C18" s="376">
        <v>13500000</v>
      </c>
      <c r="D18" s="376">
        <v>14100000</v>
      </c>
      <c r="E18" s="377">
        <v>14100000</v>
      </c>
    </row>
    <row r="19" spans="1:5" ht="13.5" thickBot="1">
      <c r="A19" s="319" t="s">
        <v>12</v>
      </c>
      <c r="B19" s="320" t="s">
        <v>480</v>
      </c>
      <c r="C19" s="376"/>
      <c r="D19" s="376"/>
      <c r="E19" s="377"/>
    </row>
    <row r="20" spans="1:5" ht="13.5" thickBot="1">
      <c r="A20" s="319" t="s">
        <v>128</v>
      </c>
      <c r="B20" s="320" t="s">
        <v>775</v>
      </c>
      <c r="C20" s="376">
        <v>24000</v>
      </c>
      <c r="D20" s="376">
        <v>24000</v>
      </c>
      <c r="E20" s="377">
        <v>24000</v>
      </c>
    </row>
    <row r="21" spans="1:5" ht="13.5" thickBot="1">
      <c r="A21" s="319" t="s">
        <v>14</v>
      </c>
      <c r="B21" s="341" t="s">
        <v>776</v>
      </c>
      <c r="C21" s="376"/>
      <c r="D21" s="376"/>
      <c r="E21" s="377"/>
    </row>
    <row r="22" spans="1:5" ht="13.5" thickBot="1">
      <c r="A22" s="319" t="s">
        <v>15</v>
      </c>
      <c r="B22" s="320" t="s">
        <v>360</v>
      </c>
      <c r="C22" s="357">
        <f>+C7+C8+C9+C10+C18+C19+C20+C21</f>
        <v>317309000</v>
      </c>
      <c r="D22" s="357">
        <f>+D7+D8+D9+D10+D18+D19+D20+D21</f>
        <v>316524000</v>
      </c>
      <c r="E22" s="474">
        <f>+E7+E8+E9+E10+E18+E19+E20+E21</f>
        <v>316524000</v>
      </c>
    </row>
    <row r="23" spans="1:5" ht="13.5" thickBot="1">
      <c r="A23" s="319" t="s">
        <v>16</v>
      </c>
      <c r="B23" s="320" t="s">
        <v>777</v>
      </c>
      <c r="C23" s="704">
        <v>5000000</v>
      </c>
      <c r="D23" s="704">
        <v>6100000</v>
      </c>
      <c r="E23" s="705">
        <v>6100000</v>
      </c>
    </row>
    <row r="24" spans="1:5" ht="21.75" thickBot="1">
      <c r="A24" s="319" t="s">
        <v>17</v>
      </c>
      <c r="B24" s="320" t="s">
        <v>778</v>
      </c>
      <c r="C24" s="357">
        <f>+C22+C23</f>
        <v>322309000</v>
      </c>
      <c r="D24" s="357">
        <f>+D22+D23</f>
        <v>322624000</v>
      </c>
      <c r="E24" s="370">
        <f>+E22+E23</f>
        <v>322624000</v>
      </c>
    </row>
    <row r="25" spans="1:5" ht="15.75">
      <c r="A25" s="706"/>
      <c r="B25" s="707"/>
      <c r="C25" s="708"/>
      <c r="D25" s="709"/>
      <c r="E25" s="710"/>
    </row>
    <row r="26" spans="1:5" ht="15.75">
      <c r="A26" s="728" t="s">
        <v>36</v>
      </c>
      <c r="B26" s="728"/>
      <c r="C26" s="728"/>
      <c r="D26" s="728"/>
      <c r="E26" s="728"/>
    </row>
    <row r="27" spans="1:5" ht="16.5" thickBot="1">
      <c r="A27" s="883" t="s">
        <v>110</v>
      </c>
      <c r="B27" s="883"/>
      <c r="C27" s="349"/>
      <c r="D27" s="329"/>
      <c r="E27" s="346" t="s">
        <v>785</v>
      </c>
    </row>
    <row r="28" spans="1:5" ht="24.75" thickBot="1">
      <c r="A28" s="700" t="s">
        <v>5</v>
      </c>
      <c r="B28" s="701" t="s">
        <v>779</v>
      </c>
      <c r="C28" s="701" t="str">
        <f>+C5</f>
        <v>2017. évi</v>
      </c>
      <c r="D28" s="701" t="str">
        <f>+D5</f>
        <v>2018. évi</v>
      </c>
      <c r="E28" s="703" t="str">
        <f>+E5</f>
        <v>2019. évi</v>
      </c>
    </row>
    <row r="29" spans="1:5" ht="13.5" thickBot="1">
      <c r="A29" s="485" t="s">
        <v>407</v>
      </c>
      <c r="B29" s="711" t="s">
        <v>408</v>
      </c>
      <c r="C29" s="711" t="s">
        <v>409</v>
      </c>
      <c r="D29" s="711" t="s">
        <v>410</v>
      </c>
      <c r="E29" s="712" t="s">
        <v>411</v>
      </c>
    </row>
    <row r="30" spans="1:5" ht="13.5" thickBot="1">
      <c r="A30" s="319" t="s">
        <v>7</v>
      </c>
      <c r="B30" s="322" t="s">
        <v>780</v>
      </c>
      <c r="C30" s="376">
        <v>322259000</v>
      </c>
      <c r="D30" s="376">
        <v>322484000</v>
      </c>
      <c r="E30" s="713">
        <v>322584000</v>
      </c>
    </row>
    <row r="31" spans="1:5" ht="13.5" thickBot="1">
      <c r="A31" s="714" t="s">
        <v>8</v>
      </c>
      <c r="B31" s="715" t="s">
        <v>781</v>
      </c>
      <c r="C31" s="716">
        <f>+C32+C33+C34</f>
        <v>50000</v>
      </c>
      <c r="D31" s="716">
        <f>+D32+D33+D34</f>
        <v>40000</v>
      </c>
      <c r="E31" s="717">
        <f>+E32+E33+E34</f>
        <v>40000</v>
      </c>
    </row>
    <row r="32" spans="1:5" ht="12.75">
      <c r="A32" s="314" t="s">
        <v>75</v>
      </c>
      <c r="B32" s="307" t="s">
        <v>154</v>
      </c>
      <c r="C32" s="353">
        <v>50000</v>
      </c>
      <c r="D32" s="353">
        <v>40000</v>
      </c>
      <c r="E32" s="336">
        <v>40000</v>
      </c>
    </row>
    <row r="33" spans="1:5" ht="12.75">
      <c r="A33" s="314" t="s">
        <v>76</v>
      </c>
      <c r="B33" s="311" t="s">
        <v>135</v>
      </c>
      <c r="C33" s="352"/>
      <c r="D33" s="352"/>
      <c r="E33" s="335"/>
    </row>
    <row r="34" spans="1:5" ht="13.5" thickBot="1">
      <c r="A34" s="314" t="s">
        <v>77</v>
      </c>
      <c r="B34" s="343" t="s">
        <v>156</v>
      </c>
      <c r="C34" s="352"/>
      <c r="D34" s="352"/>
      <c r="E34" s="335"/>
    </row>
    <row r="35" spans="1:5" ht="13.5" thickBot="1">
      <c r="A35" s="319" t="s">
        <v>9</v>
      </c>
      <c r="B35" s="327" t="s">
        <v>782</v>
      </c>
      <c r="C35" s="351">
        <f>+C30+C31</f>
        <v>322309000</v>
      </c>
      <c r="D35" s="351">
        <f>+D30+D31</f>
        <v>322524000</v>
      </c>
      <c r="E35" s="334">
        <f>+E30+E31</f>
        <v>322624000</v>
      </c>
    </row>
    <row r="36" spans="1:5" ht="13.5" thickBot="1">
      <c r="A36" s="319" t="s">
        <v>10</v>
      </c>
      <c r="B36" s="327" t="s">
        <v>783</v>
      </c>
      <c r="C36" s="718"/>
      <c r="D36" s="718"/>
      <c r="E36" s="719"/>
    </row>
    <row r="37" spans="1:5" ht="13.5" thickBot="1">
      <c r="A37" s="344" t="s">
        <v>11</v>
      </c>
      <c r="B37" s="347" t="s">
        <v>784</v>
      </c>
      <c r="C37" s="301">
        <f>+C35+C36</f>
        <v>322309000</v>
      </c>
      <c r="D37" s="301">
        <f>+D35+D36</f>
        <v>322524000</v>
      </c>
      <c r="E37" s="302">
        <f>+E35+E36</f>
        <v>322624000</v>
      </c>
    </row>
  </sheetData>
  <sheetProtection/>
  <mergeCells count="6">
    <mergeCell ref="A1:E1"/>
    <mergeCell ref="A2:E2"/>
    <mergeCell ref="A3:E3"/>
    <mergeCell ref="A4:B4"/>
    <mergeCell ref="A26:E26"/>
    <mergeCell ref="A27:B27"/>
  </mergeCells>
  <printOptions/>
  <pageMargins left="0.5118110236220472" right="0.5118110236220472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348" customWidth="1"/>
    <col min="2" max="2" width="60.875" style="348" customWidth="1"/>
    <col min="3" max="5" width="15.875" style="349" customWidth="1"/>
    <col min="6" max="16384" width="9.375" style="359" customWidth="1"/>
  </cols>
  <sheetData>
    <row r="1" spans="1:5" ht="15.75">
      <c r="A1" s="724" t="s">
        <v>815</v>
      </c>
      <c r="B1" s="724"/>
      <c r="C1" s="724"/>
      <c r="D1" s="724"/>
      <c r="E1" s="724"/>
    </row>
    <row r="2" spans="1:5" s="369" customFormat="1" ht="51" customHeight="1">
      <c r="A2" s="725" t="s">
        <v>755</v>
      </c>
      <c r="B2" s="726"/>
      <c r="C2" s="726"/>
      <c r="D2" s="726"/>
      <c r="E2" s="726"/>
    </row>
    <row r="3" spans="1:5" ht="15.75" customHeight="1">
      <c r="A3" s="728" t="s">
        <v>4</v>
      </c>
      <c r="B3" s="728"/>
      <c r="C3" s="728"/>
      <c r="D3" s="728"/>
      <c r="E3" s="728"/>
    </row>
    <row r="4" spans="1:5" ht="15.75" customHeight="1" thickBot="1">
      <c r="A4" s="45" t="s">
        <v>109</v>
      </c>
      <c r="B4" s="45"/>
      <c r="C4" s="346"/>
      <c r="D4" s="346"/>
      <c r="E4" s="346" t="str">
        <f>'1.2.sz.mell.'!E4</f>
        <v>Forintban!</v>
      </c>
    </row>
    <row r="5" spans="1:5" ht="15.75" customHeight="1">
      <c r="A5" s="729" t="s">
        <v>57</v>
      </c>
      <c r="B5" s="720" t="s">
        <v>6</v>
      </c>
      <c r="C5" s="722" t="str">
        <f>+'1.1.sz.mell.'!C5:E5</f>
        <v>2016. évi</v>
      </c>
      <c r="D5" s="722"/>
      <c r="E5" s="723"/>
    </row>
    <row r="6" spans="1:5" ht="37.5" customHeight="1" thickBot="1">
      <c r="A6" s="730"/>
      <c r="B6" s="721"/>
      <c r="C6" s="47" t="s">
        <v>174</v>
      </c>
      <c r="D6" s="47" t="s">
        <v>179</v>
      </c>
      <c r="E6" s="48" t="s">
        <v>180</v>
      </c>
    </row>
    <row r="7" spans="1:5" s="360" customFormat="1" ht="12" customHeight="1" thickBot="1">
      <c r="A7" s="324" t="s">
        <v>407</v>
      </c>
      <c r="B7" s="325" t="s">
        <v>408</v>
      </c>
      <c r="C7" s="325" t="s">
        <v>409</v>
      </c>
      <c r="D7" s="325" t="s">
        <v>410</v>
      </c>
      <c r="E7" s="371" t="s">
        <v>411</v>
      </c>
    </row>
    <row r="8" spans="1:5" s="361" customFormat="1" ht="12" customHeight="1" thickBot="1">
      <c r="A8" s="319" t="s">
        <v>7</v>
      </c>
      <c r="B8" s="320" t="s">
        <v>302</v>
      </c>
      <c r="C8" s="351">
        <f>SUM(C9:C14)</f>
        <v>0</v>
      </c>
      <c r="D8" s="351">
        <f>SUM(D9:D14)</f>
        <v>0</v>
      </c>
      <c r="E8" s="334">
        <f>SUM(E9:E14)</f>
        <v>0</v>
      </c>
    </row>
    <row r="9" spans="1:5" s="361" customFormat="1" ht="12" customHeight="1">
      <c r="A9" s="314" t="s">
        <v>69</v>
      </c>
      <c r="B9" s="362" t="s">
        <v>303</v>
      </c>
      <c r="C9" s="353"/>
      <c r="D9" s="353"/>
      <c r="E9" s="336"/>
    </row>
    <row r="10" spans="1:5" s="361" customFormat="1" ht="12" customHeight="1">
      <c r="A10" s="313" t="s">
        <v>70</v>
      </c>
      <c r="B10" s="363" t="s">
        <v>304</v>
      </c>
      <c r="C10" s="352"/>
      <c r="D10" s="352"/>
      <c r="E10" s="335"/>
    </row>
    <row r="11" spans="1:5" s="361" customFormat="1" ht="12" customHeight="1">
      <c r="A11" s="313" t="s">
        <v>71</v>
      </c>
      <c r="B11" s="363" t="s">
        <v>305</v>
      </c>
      <c r="C11" s="352"/>
      <c r="D11" s="352"/>
      <c r="E11" s="335"/>
    </row>
    <row r="12" spans="1:5" s="361" customFormat="1" ht="12" customHeight="1">
      <c r="A12" s="313" t="s">
        <v>72</v>
      </c>
      <c r="B12" s="363" t="s">
        <v>306</v>
      </c>
      <c r="C12" s="352"/>
      <c r="D12" s="352"/>
      <c r="E12" s="335"/>
    </row>
    <row r="13" spans="1:5" s="361" customFormat="1" ht="12" customHeight="1">
      <c r="A13" s="313" t="s">
        <v>105</v>
      </c>
      <c r="B13" s="342" t="s">
        <v>734</v>
      </c>
      <c r="C13" s="352"/>
      <c r="D13" s="352"/>
      <c r="E13" s="335"/>
    </row>
    <row r="14" spans="1:5" s="361" customFormat="1" ht="12" customHeight="1" thickBot="1">
      <c r="A14" s="315" t="s">
        <v>73</v>
      </c>
      <c r="B14" s="343" t="s">
        <v>735</v>
      </c>
      <c r="C14" s="354"/>
      <c r="D14" s="354"/>
      <c r="E14" s="337"/>
    </row>
    <row r="15" spans="1:5" s="361" customFormat="1" ht="12" customHeight="1" thickBot="1">
      <c r="A15" s="319" t="s">
        <v>8</v>
      </c>
      <c r="B15" s="341" t="s">
        <v>307</v>
      </c>
      <c r="C15" s="351">
        <f>SUM(C16:C20)</f>
        <v>0</v>
      </c>
      <c r="D15" s="351">
        <f>SUM(D16:D20)</f>
        <v>0</v>
      </c>
      <c r="E15" s="334">
        <f>SUM(E16:E20)</f>
        <v>0</v>
      </c>
    </row>
    <row r="16" spans="1:5" s="361" customFormat="1" ht="12" customHeight="1">
      <c r="A16" s="314" t="s">
        <v>75</v>
      </c>
      <c r="B16" s="362" t="s">
        <v>308</v>
      </c>
      <c r="C16" s="353"/>
      <c r="D16" s="353"/>
      <c r="E16" s="336"/>
    </row>
    <row r="17" spans="1:5" s="361" customFormat="1" ht="12" customHeight="1">
      <c r="A17" s="313" t="s">
        <v>76</v>
      </c>
      <c r="B17" s="363" t="s">
        <v>309</v>
      </c>
      <c r="C17" s="352"/>
      <c r="D17" s="352"/>
      <c r="E17" s="335"/>
    </row>
    <row r="18" spans="1:5" s="361" customFormat="1" ht="12" customHeight="1">
      <c r="A18" s="313" t="s">
        <v>77</v>
      </c>
      <c r="B18" s="363" t="s">
        <v>310</v>
      </c>
      <c r="C18" s="352"/>
      <c r="D18" s="352"/>
      <c r="E18" s="335"/>
    </row>
    <row r="19" spans="1:5" s="361" customFormat="1" ht="12" customHeight="1">
      <c r="A19" s="313" t="s">
        <v>78</v>
      </c>
      <c r="B19" s="363" t="s">
        <v>311</v>
      </c>
      <c r="C19" s="352"/>
      <c r="D19" s="352"/>
      <c r="E19" s="335"/>
    </row>
    <row r="20" spans="1:5" s="361" customFormat="1" ht="12" customHeight="1">
      <c r="A20" s="313" t="s">
        <v>79</v>
      </c>
      <c r="B20" s="363" t="s">
        <v>312</v>
      </c>
      <c r="C20" s="352"/>
      <c r="D20" s="352"/>
      <c r="E20" s="335"/>
    </row>
    <row r="21" spans="1:5" s="361" customFormat="1" ht="12" customHeight="1" thickBot="1">
      <c r="A21" s="315" t="s">
        <v>86</v>
      </c>
      <c r="B21" s="364" t="s">
        <v>313</v>
      </c>
      <c r="C21" s="354"/>
      <c r="D21" s="354"/>
      <c r="E21" s="337"/>
    </row>
    <row r="22" spans="1:5" s="361" customFormat="1" ht="12" customHeight="1" thickBot="1">
      <c r="A22" s="319" t="s">
        <v>9</v>
      </c>
      <c r="B22" s="320" t="s">
        <v>314</v>
      </c>
      <c r="C22" s="351">
        <f>SUM(C23:C27)</f>
        <v>0</v>
      </c>
      <c r="D22" s="351">
        <f>SUM(D23:D27)</f>
        <v>0</v>
      </c>
      <c r="E22" s="334">
        <f>SUM(E23:E27)</f>
        <v>0</v>
      </c>
    </row>
    <row r="23" spans="1:5" s="361" customFormat="1" ht="12" customHeight="1">
      <c r="A23" s="314" t="s">
        <v>58</v>
      </c>
      <c r="B23" s="362" t="s">
        <v>315</v>
      </c>
      <c r="C23" s="353"/>
      <c r="D23" s="353"/>
      <c r="E23" s="336"/>
    </row>
    <row r="24" spans="1:5" s="361" customFormat="1" ht="12" customHeight="1">
      <c r="A24" s="313" t="s">
        <v>59</v>
      </c>
      <c r="B24" s="363" t="s">
        <v>316</v>
      </c>
      <c r="C24" s="352"/>
      <c r="D24" s="352"/>
      <c r="E24" s="335"/>
    </row>
    <row r="25" spans="1:5" s="361" customFormat="1" ht="12" customHeight="1">
      <c r="A25" s="313" t="s">
        <v>60</v>
      </c>
      <c r="B25" s="363" t="s">
        <v>317</v>
      </c>
      <c r="C25" s="352"/>
      <c r="D25" s="352"/>
      <c r="E25" s="335"/>
    </row>
    <row r="26" spans="1:5" s="361" customFormat="1" ht="12" customHeight="1">
      <c r="A26" s="313" t="s">
        <v>61</v>
      </c>
      <c r="B26" s="363" t="s">
        <v>318</v>
      </c>
      <c r="C26" s="352"/>
      <c r="D26" s="352"/>
      <c r="E26" s="335"/>
    </row>
    <row r="27" spans="1:5" s="361" customFormat="1" ht="12" customHeight="1">
      <c r="A27" s="313" t="s">
        <v>119</v>
      </c>
      <c r="B27" s="363" t="s">
        <v>319</v>
      </c>
      <c r="C27" s="352"/>
      <c r="D27" s="352"/>
      <c r="E27" s="335"/>
    </row>
    <row r="28" spans="1:5" s="361" customFormat="1" ht="12" customHeight="1" thickBot="1">
      <c r="A28" s="315" t="s">
        <v>120</v>
      </c>
      <c r="B28" s="364" t="s">
        <v>320</v>
      </c>
      <c r="C28" s="354"/>
      <c r="D28" s="354"/>
      <c r="E28" s="337"/>
    </row>
    <row r="29" spans="1:5" s="361" customFormat="1" ht="12" customHeight="1" thickBot="1">
      <c r="A29" s="319" t="s">
        <v>121</v>
      </c>
      <c r="B29" s="320" t="s">
        <v>716</v>
      </c>
      <c r="C29" s="357">
        <f>SUM(C30:C35)</f>
        <v>3825000</v>
      </c>
      <c r="D29" s="357">
        <f>SUM(D30:D35)</f>
        <v>3825000</v>
      </c>
      <c r="E29" s="370">
        <f>SUM(E30:E35)</f>
        <v>3825000</v>
      </c>
    </row>
    <row r="30" spans="1:5" s="361" customFormat="1" ht="12" customHeight="1">
      <c r="A30" s="314" t="s">
        <v>321</v>
      </c>
      <c r="B30" s="362" t="s">
        <v>736</v>
      </c>
      <c r="C30" s="353"/>
      <c r="D30" s="353"/>
      <c r="E30" s="336"/>
    </row>
    <row r="31" spans="1:5" s="361" customFormat="1" ht="12" customHeight="1">
      <c r="A31" s="313" t="s">
        <v>322</v>
      </c>
      <c r="B31" s="363" t="s">
        <v>720</v>
      </c>
      <c r="C31" s="352"/>
      <c r="D31" s="352"/>
      <c r="E31" s="335"/>
    </row>
    <row r="32" spans="1:5" s="361" customFormat="1" ht="12" customHeight="1">
      <c r="A32" s="313" t="s">
        <v>323</v>
      </c>
      <c r="B32" s="363" t="s">
        <v>721</v>
      </c>
      <c r="C32" s="352">
        <v>3825000</v>
      </c>
      <c r="D32" s="352">
        <v>3825000</v>
      </c>
      <c r="E32" s="335">
        <v>3825000</v>
      </c>
    </row>
    <row r="33" spans="1:5" s="361" customFormat="1" ht="12" customHeight="1">
      <c r="A33" s="313" t="s">
        <v>717</v>
      </c>
      <c r="B33" s="363" t="s">
        <v>722</v>
      </c>
      <c r="C33" s="352"/>
      <c r="D33" s="352"/>
      <c r="E33" s="335"/>
    </row>
    <row r="34" spans="1:5" s="361" customFormat="1" ht="12" customHeight="1">
      <c r="A34" s="313" t="s">
        <v>718</v>
      </c>
      <c r="B34" s="363" t="s">
        <v>737</v>
      </c>
      <c r="C34" s="352"/>
      <c r="D34" s="352"/>
      <c r="E34" s="335"/>
    </row>
    <row r="35" spans="1:5" s="361" customFormat="1" ht="12" customHeight="1" thickBot="1">
      <c r="A35" s="315" t="s">
        <v>719</v>
      </c>
      <c r="B35" s="343" t="s">
        <v>324</v>
      </c>
      <c r="C35" s="354"/>
      <c r="D35" s="354"/>
      <c r="E35" s="337"/>
    </row>
    <row r="36" spans="1:5" s="361" customFormat="1" ht="12" customHeight="1" thickBot="1">
      <c r="A36" s="319" t="s">
        <v>11</v>
      </c>
      <c r="B36" s="320" t="s">
        <v>325</v>
      </c>
      <c r="C36" s="351">
        <f>SUM(C37:C46)</f>
        <v>0</v>
      </c>
      <c r="D36" s="351">
        <f>SUM(D37:D46)</f>
        <v>0</v>
      </c>
      <c r="E36" s="334">
        <f>SUM(E37:E46)</f>
        <v>0</v>
      </c>
    </row>
    <row r="37" spans="1:5" s="361" customFormat="1" ht="12" customHeight="1">
      <c r="A37" s="314" t="s">
        <v>62</v>
      </c>
      <c r="B37" s="362" t="s">
        <v>326</v>
      </c>
      <c r="C37" s="353"/>
      <c r="D37" s="353"/>
      <c r="E37" s="336"/>
    </row>
    <row r="38" spans="1:5" s="361" customFormat="1" ht="12" customHeight="1">
      <c r="A38" s="313" t="s">
        <v>63</v>
      </c>
      <c r="B38" s="363" t="s">
        <v>327</v>
      </c>
      <c r="C38" s="352"/>
      <c r="D38" s="352"/>
      <c r="E38" s="335"/>
    </row>
    <row r="39" spans="1:5" s="361" customFormat="1" ht="12" customHeight="1">
      <c r="A39" s="313" t="s">
        <v>64</v>
      </c>
      <c r="B39" s="363" t="s">
        <v>328</v>
      </c>
      <c r="C39" s="352"/>
      <c r="D39" s="352"/>
      <c r="E39" s="335"/>
    </row>
    <row r="40" spans="1:5" s="361" customFormat="1" ht="12" customHeight="1">
      <c r="A40" s="313" t="s">
        <v>123</v>
      </c>
      <c r="B40" s="363" t="s">
        <v>329</v>
      </c>
      <c r="C40" s="352"/>
      <c r="D40" s="352"/>
      <c r="E40" s="335"/>
    </row>
    <row r="41" spans="1:5" s="361" customFormat="1" ht="12" customHeight="1">
      <c r="A41" s="313" t="s">
        <v>124</v>
      </c>
      <c r="B41" s="363" t="s">
        <v>330</v>
      </c>
      <c r="C41" s="352"/>
      <c r="D41" s="352"/>
      <c r="E41" s="335"/>
    </row>
    <row r="42" spans="1:5" s="361" customFormat="1" ht="12" customHeight="1">
      <c r="A42" s="313" t="s">
        <v>125</v>
      </c>
      <c r="B42" s="363" t="s">
        <v>331</v>
      </c>
      <c r="C42" s="352"/>
      <c r="D42" s="352"/>
      <c r="E42" s="335"/>
    </row>
    <row r="43" spans="1:5" s="361" customFormat="1" ht="12" customHeight="1">
      <c r="A43" s="313" t="s">
        <v>126</v>
      </c>
      <c r="B43" s="363" t="s">
        <v>332</v>
      </c>
      <c r="C43" s="352"/>
      <c r="D43" s="352"/>
      <c r="E43" s="335"/>
    </row>
    <row r="44" spans="1:5" s="361" customFormat="1" ht="12" customHeight="1">
      <c r="A44" s="313" t="s">
        <v>127</v>
      </c>
      <c r="B44" s="363" t="s">
        <v>333</v>
      </c>
      <c r="C44" s="352"/>
      <c r="D44" s="352"/>
      <c r="E44" s="335"/>
    </row>
    <row r="45" spans="1:5" s="361" customFormat="1" ht="12" customHeight="1">
      <c r="A45" s="313" t="s">
        <v>334</v>
      </c>
      <c r="B45" s="363" t="s">
        <v>738</v>
      </c>
      <c r="C45" s="355"/>
      <c r="D45" s="355"/>
      <c r="E45" s="338"/>
    </row>
    <row r="46" spans="1:5" s="361" customFormat="1" ht="12" customHeight="1" thickBot="1">
      <c r="A46" s="315" t="s">
        <v>336</v>
      </c>
      <c r="B46" s="364" t="s">
        <v>337</v>
      </c>
      <c r="C46" s="356"/>
      <c r="D46" s="356"/>
      <c r="E46" s="339"/>
    </row>
    <row r="47" spans="1:5" s="361" customFormat="1" ht="12" customHeight="1" thickBot="1">
      <c r="A47" s="319" t="s">
        <v>12</v>
      </c>
      <c r="B47" s="320" t="s">
        <v>338</v>
      </c>
      <c r="C47" s="351">
        <f>SUM(C48:C52)</f>
        <v>0</v>
      </c>
      <c r="D47" s="351">
        <f>SUM(D48:D52)</f>
        <v>0</v>
      </c>
      <c r="E47" s="334">
        <f>SUM(E48:E52)</f>
        <v>0</v>
      </c>
    </row>
    <row r="48" spans="1:5" s="361" customFormat="1" ht="12" customHeight="1">
      <c r="A48" s="314" t="s">
        <v>65</v>
      </c>
      <c r="B48" s="362" t="s">
        <v>339</v>
      </c>
      <c r="C48" s="372"/>
      <c r="D48" s="372"/>
      <c r="E48" s="340"/>
    </row>
    <row r="49" spans="1:5" s="361" customFormat="1" ht="12" customHeight="1">
      <c r="A49" s="313" t="s">
        <v>66</v>
      </c>
      <c r="B49" s="363" t="s">
        <v>340</v>
      </c>
      <c r="C49" s="355"/>
      <c r="D49" s="355"/>
      <c r="E49" s="338"/>
    </row>
    <row r="50" spans="1:5" s="361" customFormat="1" ht="12" customHeight="1">
      <c r="A50" s="313" t="s">
        <v>341</v>
      </c>
      <c r="B50" s="363" t="s">
        <v>342</v>
      </c>
      <c r="C50" s="355"/>
      <c r="D50" s="355"/>
      <c r="E50" s="338"/>
    </row>
    <row r="51" spans="1:5" s="361" customFormat="1" ht="12" customHeight="1">
      <c r="A51" s="313" t="s">
        <v>343</v>
      </c>
      <c r="B51" s="363" t="s">
        <v>344</v>
      </c>
      <c r="C51" s="355"/>
      <c r="D51" s="355"/>
      <c r="E51" s="338"/>
    </row>
    <row r="52" spans="1:5" s="361" customFormat="1" ht="12" customHeight="1" thickBot="1">
      <c r="A52" s="315" t="s">
        <v>345</v>
      </c>
      <c r="B52" s="364" t="s">
        <v>346</v>
      </c>
      <c r="C52" s="356"/>
      <c r="D52" s="356"/>
      <c r="E52" s="339"/>
    </row>
    <row r="53" spans="1:5" s="361" customFormat="1" ht="17.25" customHeight="1" thickBot="1">
      <c r="A53" s="319" t="s">
        <v>128</v>
      </c>
      <c r="B53" s="320" t="s">
        <v>347</v>
      </c>
      <c r="C53" s="351">
        <f>SUM(C54:C56)</f>
        <v>0</v>
      </c>
      <c r="D53" s="351">
        <f>SUM(D54:D56)</f>
        <v>0</v>
      </c>
      <c r="E53" s="334">
        <f>SUM(E54:E56)</f>
        <v>0</v>
      </c>
    </row>
    <row r="54" spans="1:5" s="361" customFormat="1" ht="12" customHeight="1">
      <c r="A54" s="314" t="s">
        <v>67</v>
      </c>
      <c r="B54" s="362" t="s">
        <v>348</v>
      </c>
      <c r="C54" s="353"/>
      <c r="D54" s="353"/>
      <c r="E54" s="336"/>
    </row>
    <row r="55" spans="1:5" s="361" customFormat="1" ht="12" customHeight="1">
      <c r="A55" s="313" t="s">
        <v>68</v>
      </c>
      <c r="B55" s="363" t="s">
        <v>349</v>
      </c>
      <c r="C55" s="352"/>
      <c r="D55" s="352"/>
      <c r="E55" s="335"/>
    </row>
    <row r="56" spans="1:5" s="361" customFormat="1" ht="12" customHeight="1">
      <c r="A56" s="313" t="s">
        <v>350</v>
      </c>
      <c r="B56" s="363" t="s">
        <v>351</v>
      </c>
      <c r="C56" s="352"/>
      <c r="D56" s="352"/>
      <c r="E56" s="335"/>
    </row>
    <row r="57" spans="1:5" s="361" customFormat="1" ht="12" customHeight="1" thickBot="1">
      <c r="A57" s="315" t="s">
        <v>352</v>
      </c>
      <c r="B57" s="364" t="s">
        <v>353</v>
      </c>
      <c r="C57" s="354"/>
      <c r="D57" s="354"/>
      <c r="E57" s="337"/>
    </row>
    <row r="58" spans="1:5" s="361" customFormat="1" ht="12" customHeight="1" thickBot="1">
      <c r="A58" s="319" t="s">
        <v>14</v>
      </c>
      <c r="B58" s="341" t="s">
        <v>354</v>
      </c>
      <c r="C58" s="351">
        <f>SUM(C59:C61)</f>
        <v>0</v>
      </c>
      <c r="D58" s="351">
        <f>SUM(D59:D61)</f>
        <v>0</v>
      </c>
      <c r="E58" s="334">
        <f>SUM(E59:E61)</f>
        <v>0</v>
      </c>
    </row>
    <row r="59" spans="1:5" s="361" customFormat="1" ht="12" customHeight="1">
      <c r="A59" s="314" t="s">
        <v>129</v>
      </c>
      <c r="B59" s="362" t="s">
        <v>355</v>
      </c>
      <c r="C59" s="355"/>
      <c r="D59" s="355"/>
      <c r="E59" s="338"/>
    </row>
    <row r="60" spans="1:5" s="361" customFormat="1" ht="12" customHeight="1">
      <c r="A60" s="313" t="s">
        <v>130</v>
      </c>
      <c r="B60" s="363" t="s">
        <v>356</v>
      </c>
      <c r="C60" s="355"/>
      <c r="D60" s="355"/>
      <c r="E60" s="338"/>
    </row>
    <row r="61" spans="1:5" s="361" customFormat="1" ht="12" customHeight="1">
      <c r="A61" s="313" t="s">
        <v>155</v>
      </c>
      <c r="B61" s="363" t="s">
        <v>357</v>
      </c>
      <c r="C61" s="355"/>
      <c r="D61" s="355"/>
      <c r="E61" s="338"/>
    </row>
    <row r="62" spans="1:5" s="361" customFormat="1" ht="12" customHeight="1" thickBot="1">
      <c r="A62" s="315" t="s">
        <v>358</v>
      </c>
      <c r="B62" s="364" t="s">
        <v>359</v>
      </c>
      <c r="C62" s="355"/>
      <c r="D62" s="355"/>
      <c r="E62" s="338"/>
    </row>
    <row r="63" spans="1:5" s="361" customFormat="1" ht="12" customHeight="1" thickBot="1">
      <c r="A63" s="319" t="s">
        <v>15</v>
      </c>
      <c r="B63" s="320" t="s">
        <v>360</v>
      </c>
      <c r="C63" s="357">
        <f>+C8+C15+C22+C29+C36+C47+C53+C58</f>
        <v>3825000</v>
      </c>
      <c r="D63" s="357">
        <f>+D8+D15+D22+D29+D36+D47+D53+D58</f>
        <v>3825000</v>
      </c>
      <c r="E63" s="370">
        <f>+E8+E15+E22+E29+E36+E47+E53+E58</f>
        <v>3825000</v>
      </c>
    </row>
    <row r="64" spans="1:5" s="361" customFormat="1" ht="12" customHeight="1" thickBot="1">
      <c r="A64" s="373" t="s">
        <v>361</v>
      </c>
      <c r="B64" s="341" t="s">
        <v>362</v>
      </c>
      <c r="C64" s="351">
        <f>+C65+C66+C67</f>
        <v>0</v>
      </c>
      <c r="D64" s="351">
        <f>+D65+D66+D67</f>
        <v>0</v>
      </c>
      <c r="E64" s="334">
        <f>+E65+E66+E67</f>
        <v>0</v>
      </c>
    </row>
    <row r="65" spans="1:5" s="361" customFormat="1" ht="12" customHeight="1">
      <c r="A65" s="314" t="s">
        <v>363</v>
      </c>
      <c r="B65" s="362" t="s">
        <v>364</v>
      </c>
      <c r="C65" s="355"/>
      <c r="D65" s="355"/>
      <c r="E65" s="338"/>
    </row>
    <row r="66" spans="1:5" s="361" customFormat="1" ht="12" customHeight="1">
      <c r="A66" s="313" t="s">
        <v>365</v>
      </c>
      <c r="B66" s="363" t="s">
        <v>366</v>
      </c>
      <c r="C66" s="355"/>
      <c r="D66" s="355"/>
      <c r="E66" s="338"/>
    </row>
    <row r="67" spans="1:5" s="361" customFormat="1" ht="12" customHeight="1" thickBot="1">
      <c r="A67" s="315" t="s">
        <v>367</v>
      </c>
      <c r="B67" s="299" t="s">
        <v>412</v>
      </c>
      <c r="C67" s="355"/>
      <c r="D67" s="355"/>
      <c r="E67" s="338"/>
    </row>
    <row r="68" spans="1:5" s="361" customFormat="1" ht="12" customHeight="1" thickBot="1">
      <c r="A68" s="373" t="s">
        <v>369</v>
      </c>
      <c r="B68" s="341" t="s">
        <v>370</v>
      </c>
      <c r="C68" s="351">
        <f>+C69+C70+C71+C72</f>
        <v>0</v>
      </c>
      <c r="D68" s="351">
        <f>+D69+D70+D71+D72</f>
        <v>0</v>
      </c>
      <c r="E68" s="334">
        <f>+E69+E70+E71+E72</f>
        <v>0</v>
      </c>
    </row>
    <row r="69" spans="1:5" s="361" customFormat="1" ht="13.5" customHeight="1">
      <c r="A69" s="314" t="s">
        <v>106</v>
      </c>
      <c r="B69" s="362" t="s">
        <v>371</v>
      </c>
      <c r="C69" s="355"/>
      <c r="D69" s="355"/>
      <c r="E69" s="338"/>
    </row>
    <row r="70" spans="1:5" s="361" customFormat="1" ht="12" customHeight="1">
      <c r="A70" s="313" t="s">
        <v>107</v>
      </c>
      <c r="B70" s="363" t="s">
        <v>372</v>
      </c>
      <c r="C70" s="355"/>
      <c r="D70" s="355"/>
      <c r="E70" s="338"/>
    </row>
    <row r="71" spans="1:5" s="361" customFormat="1" ht="12" customHeight="1">
      <c r="A71" s="313" t="s">
        <v>373</v>
      </c>
      <c r="B71" s="363" t="s">
        <v>374</v>
      </c>
      <c r="C71" s="355"/>
      <c r="D71" s="355"/>
      <c r="E71" s="338"/>
    </row>
    <row r="72" spans="1:5" s="361" customFormat="1" ht="12" customHeight="1" thickBot="1">
      <c r="A72" s="315" t="s">
        <v>375</v>
      </c>
      <c r="B72" s="364" t="s">
        <v>376</v>
      </c>
      <c r="C72" s="355"/>
      <c r="D72" s="355"/>
      <c r="E72" s="338"/>
    </row>
    <row r="73" spans="1:5" s="361" customFormat="1" ht="12" customHeight="1" thickBot="1">
      <c r="A73" s="373" t="s">
        <v>377</v>
      </c>
      <c r="B73" s="341" t="s">
        <v>378</v>
      </c>
      <c r="C73" s="351">
        <f>+C74+C75</f>
        <v>0</v>
      </c>
      <c r="D73" s="351">
        <f>+D74+D75</f>
        <v>0</v>
      </c>
      <c r="E73" s="334">
        <f>+E74+E75</f>
        <v>0</v>
      </c>
    </row>
    <row r="74" spans="1:5" s="361" customFormat="1" ht="12" customHeight="1">
      <c r="A74" s="314" t="s">
        <v>379</v>
      </c>
      <c r="B74" s="362" t="s">
        <v>380</v>
      </c>
      <c r="C74" s="355"/>
      <c r="D74" s="355"/>
      <c r="E74" s="338"/>
    </row>
    <row r="75" spans="1:5" s="361" customFormat="1" ht="12" customHeight="1" thickBot="1">
      <c r="A75" s="315" t="s">
        <v>381</v>
      </c>
      <c r="B75" s="364" t="s">
        <v>382</v>
      </c>
      <c r="C75" s="355"/>
      <c r="D75" s="355"/>
      <c r="E75" s="338"/>
    </row>
    <row r="76" spans="1:5" s="361" customFormat="1" ht="12" customHeight="1" thickBot="1">
      <c r="A76" s="373" t="s">
        <v>383</v>
      </c>
      <c r="B76" s="341" t="s">
        <v>384</v>
      </c>
      <c r="C76" s="351">
        <f>+C77+C78+C79</f>
        <v>0</v>
      </c>
      <c r="D76" s="351">
        <f>+D77+D78+D79</f>
        <v>0</v>
      </c>
      <c r="E76" s="334">
        <f>+E77+E78+E79</f>
        <v>0</v>
      </c>
    </row>
    <row r="77" spans="1:5" s="361" customFormat="1" ht="12" customHeight="1">
      <c r="A77" s="314" t="s">
        <v>385</v>
      </c>
      <c r="B77" s="362" t="s">
        <v>386</v>
      </c>
      <c r="C77" s="355"/>
      <c r="D77" s="355"/>
      <c r="E77" s="338"/>
    </row>
    <row r="78" spans="1:5" s="361" customFormat="1" ht="12" customHeight="1">
      <c r="A78" s="313" t="s">
        <v>387</v>
      </c>
      <c r="B78" s="363" t="s">
        <v>388</v>
      </c>
      <c r="C78" s="355"/>
      <c r="D78" s="355"/>
      <c r="E78" s="338"/>
    </row>
    <row r="79" spans="1:5" s="361" customFormat="1" ht="12" customHeight="1" thickBot="1">
      <c r="A79" s="315" t="s">
        <v>389</v>
      </c>
      <c r="B79" s="343" t="s">
        <v>390</v>
      </c>
      <c r="C79" s="355"/>
      <c r="D79" s="355"/>
      <c r="E79" s="338"/>
    </row>
    <row r="80" spans="1:5" s="361" customFormat="1" ht="12" customHeight="1" thickBot="1">
      <c r="A80" s="373" t="s">
        <v>391</v>
      </c>
      <c r="B80" s="341" t="s">
        <v>392</v>
      </c>
      <c r="C80" s="351">
        <f>+C81+C82+C83+C84</f>
        <v>0</v>
      </c>
      <c r="D80" s="351">
        <f>+D81+D82+D83+D84</f>
        <v>0</v>
      </c>
      <c r="E80" s="334">
        <f>+E81+E82+E83+E84</f>
        <v>0</v>
      </c>
    </row>
    <row r="81" spans="1:5" s="361" customFormat="1" ht="12" customHeight="1">
      <c r="A81" s="365" t="s">
        <v>393</v>
      </c>
      <c r="B81" s="362" t="s">
        <v>394</v>
      </c>
      <c r="C81" s="355"/>
      <c r="D81" s="355"/>
      <c r="E81" s="338"/>
    </row>
    <row r="82" spans="1:5" s="361" customFormat="1" ht="12" customHeight="1">
      <c r="A82" s="366" t="s">
        <v>395</v>
      </c>
      <c r="B82" s="363" t="s">
        <v>396</v>
      </c>
      <c r="C82" s="355"/>
      <c r="D82" s="355"/>
      <c r="E82" s="338"/>
    </row>
    <row r="83" spans="1:5" s="361" customFormat="1" ht="12" customHeight="1">
      <c r="A83" s="366" t="s">
        <v>397</v>
      </c>
      <c r="B83" s="363" t="s">
        <v>398</v>
      </c>
      <c r="C83" s="355"/>
      <c r="D83" s="355"/>
      <c r="E83" s="338"/>
    </row>
    <row r="84" spans="1:5" s="361" customFormat="1" ht="12" customHeight="1" thickBot="1">
      <c r="A84" s="374" t="s">
        <v>399</v>
      </c>
      <c r="B84" s="343" t="s">
        <v>400</v>
      </c>
      <c r="C84" s="355"/>
      <c r="D84" s="355"/>
      <c r="E84" s="338"/>
    </row>
    <row r="85" spans="1:5" s="361" customFormat="1" ht="12" customHeight="1" thickBot="1">
      <c r="A85" s="373" t="s">
        <v>401</v>
      </c>
      <c r="B85" s="341" t="s">
        <v>402</v>
      </c>
      <c r="C85" s="376"/>
      <c r="D85" s="376"/>
      <c r="E85" s="377"/>
    </row>
    <row r="86" spans="1:5" s="361" customFormat="1" ht="12" customHeight="1" thickBot="1">
      <c r="A86" s="373" t="s">
        <v>403</v>
      </c>
      <c r="B86" s="297" t="s">
        <v>404</v>
      </c>
      <c r="C86" s="357">
        <f>+C64+C68+C73+C76+C80+C85</f>
        <v>0</v>
      </c>
      <c r="D86" s="357">
        <f>+D64+D68+D73+D76+D80+D85</f>
        <v>0</v>
      </c>
      <c r="E86" s="370">
        <f>+E64+E68+E73+E76+E80+E85</f>
        <v>0</v>
      </c>
    </row>
    <row r="87" spans="1:5" s="361" customFormat="1" ht="12" customHeight="1" thickBot="1">
      <c r="A87" s="375" t="s">
        <v>405</v>
      </c>
      <c r="B87" s="300" t="s">
        <v>406</v>
      </c>
      <c r="C87" s="357">
        <f>+C63+C86</f>
        <v>3825000</v>
      </c>
      <c r="D87" s="357">
        <f>+D63+D86</f>
        <v>3825000</v>
      </c>
      <c r="E87" s="370">
        <f>+E63+E86</f>
        <v>3825000</v>
      </c>
    </row>
    <row r="88" spans="1:5" s="361" customFormat="1" ht="12" customHeight="1">
      <c r="A88" s="295"/>
      <c r="B88" s="295"/>
      <c r="C88" s="296"/>
      <c r="D88" s="296"/>
      <c r="E88" s="296"/>
    </row>
    <row r="89" spans="1:5" ht="16.5" customHeight="1">
      <c r="A89" s="728" t="s">
        <v>36</v>
      </c>
      <c r="B89" s="728"/>
      <c r="C89" s="728"/>
      <c r="D89" s="728"/>
      <c r="E89" s="728"/>
    </row>
    <row r="90" spans="1:5" s="367" customFormat="1" ht="16.5" customHeight="1" thickBot="1">
      <c r="A90" s="46" t="s">
        <v>110</v>
      </c>
      <c r="B90" s="46"/>
      <c r="C90" s="328"/>
      <c r="D90" s="328"/>
      <c r="E90" s="328" t="str">
        <f>E4</f>
        <v>Forintban!</v>
      </c>
    </row>
    <row r="91" spans="1:5" s="367" customFormat="1" ht="16.5" customHeight="1">
      <c r="A91" s="729" t="s">
        <v>57</v>
      </c>
      <c r="B91" s="720" t="s">
        <v>173</v>
      </c>
      <c r="C91" s="722" t="str">
        <f>+C5</f>
        <v>2016. évi</v>
      </c>
      <c r="D91" s="722"/>
      <c r="E91" s="723"/>
    </row>
    <row r="92" spans="1:5" ht="37.5" customHeight="1" thickBot="1">
      <c r="A92" s="730"/>
      <c r="B92" s="721"/>
      <c r="C92" s="47" t="s">
        <v>174</v>
      </c>
      <c r="D92" s="47" t="s">
        <v>179</v>
      </c>
      <c r="E92" s="48" t="s">
        <v>180</v>
      </c>
    </row>
    <row r="93" spans="1:5" s="360" customFormat="1" ht="12" customHeight="1" thickBot="1">
      <c r="A93" s="324" t="s">
        <v>407</v>
      </c>
      <c r="B93" s="325" t="s">
        <v>408</v>
      </c>
      <c r="C93" s="325" t="s">
        <v>409</v>
      </c>
      <c r="D93" s="325" t="s">
        <v>410</v>
      </c>
      <c r="E93" s="326" t="s">
        <v>411</v>
      </c>
    </row>
    <row r="94" spans="1:5" ht="12" customHeight="1" thickBot="1">
      <c r="A94" s="321" t="s">
        <v>7</v>
      </c>
      <c r="B94" s="323" t="s">
        <v>413</v>
      </c>
      <c r="C94" s="350">
        <f>SUM(C95:C99)</f>
        <v>3825000</v>
      </c>
      <c r="D94" s="350">
        <f>SUM(D95:D99)</f>
        <v>3825000</v>
      </c>
      <c r="E94" s="305">
        <f>SUM(E95:E99)</f>
        <v>3825000</v>
      </c>
    </row>
    <row r="95" spans="1:5" ht="12" customHeight="1">
      <c r="A95" s="316" t="s">
        <v>69</v>
      </c>
      <c r="B95" s="309" t="s">
        <v>37</v>
      </c>
      <c r="C95" s="77">
        <v>2383000</v>
      </c>
      <c r="D95" s="77">
        <v>2383000</v>
      </c>
      <c r="E95" s="304">
        <v>2383000</v>
      </c>
    </row>
    <row r="96" spans="1:5" ht="12" customHeight="1">
      <c r="A96" s="313" t="s">
        <v>70</v>
      </c>
      <c r="B96" s="307" t="s">
        <v>131</v>
      </c>
      <c r="C96" s="352">
        <v>642000</v>
      </c>
      <c r="D96" s="352">
        <v>642000</v>
      </c>
      <c r="E96" s="335">
        <v>642000</v>
      </c>
    </row>
    <row r="97" spans="1:5" ht="12" customHeight="1">
      <c r="A97" s="313" t="s">
        <v>71</v>
      </c>
      <c r="B97" s="307" t="s">
        <v>98</v>
      </c>
      <c r="C97" s="354"/>
      <c r="D97" s="354"/>
      <c r="E97" s="337"/>
    </row>
    <row r="98" spans="1:5" ht="12" customHeight="1">
      <c r="A98" s="313" t="s">
        <v>72</v>
      </c>
      <c r="B98" s="310" t="s">
        <v>132</v>
      </c>
      <c r="C98" s="354"/>
      <c r="D98" s="354"/>
      <c r="E98" s="337"/>
    </row>
    <row r="99" spans="1:5" ht="12" customHeight="1">
      <c r="A99" s="313" t="s">
        <v>81</v>
      </c>
      <c r="B99" s="318" t="s">
        <v>133</v>
      </c>
      <c r="C99" s="354">
        <v>800000</v>
      </c>
      <c r="D99" s="354">
        <v>800000</v>
      </c>
      <c r="E99" s="337">
        <v>800000</v>
      </c>
    </row>
    <row r="100" spans="1:5" ht="12" customHeight="1">
      <c r="A100" s="313" t="s">
        <v>73</v>
      </c>
      <c r="B100" s="307" t="s">
        <v>414</v>
      </c>
      <c r="C100" s="354"/>
      <c r="D100" s="354"/>
      <c r="E100" s="337"/>
    </row>
    <row r="101" spans="1:5" ht="12" customHeight="1">
      <c r="A101" s="313" t="s">
        <v>74</v>
      </c>
      <c r="B101" s="330" t="s">
        <v>415</v>
      </c>
      <c r="C101" s="354"/>
      <c r="D101" s="354"/>
      <c r="E101" s="337"/>
    </row>
    <row r="102" spans="1:5" ht="12" customHeight="1">
      <c r="A102" s="313" t="s">
        <v>82</v>
      </c>
      <c r="B102" s="331" t="s">
        <v>416</v>
      </c>
      <c r="C102" s="354"/>
      <c r="D102" s="354"/>
      <c r="E102" s="337"/>
    </row>
    <row r="103" spans="1:5" ht="12" customHeight="1">
      <c r="A103" s="313" t="s">
        <v>83</v>
      </c>
      <c r="B103" s="331" t="s">
        <v>417</v>
      </c>
      <c r="C103" s="354"/>
      <c r="D103" s="354"/>
      <c r="E103" s="337"/>
    </row>
    <row r="104" spans="1:5" ht="12" customHeight="1">
      <c r="A104" s="313" t="s">
        <v>84</v>
      </c>
      <c r="B104" s="330" t="s">
        <v>418</v>
      </c>
      <c r="C104" s="354"/>
      <c r="D104" s="354"/>
      <c r="E104" s="337"/>
    </row>
    <row r="105" spans="1:5" ht="12" customHeight="1">
      <c r="A105" s="313" t="s">
        <v>85</v>
      </c>
      <c r="B105" s="330" t="s">
        <v>419</v>
      </c>
      <c r="C105" s="354"/>
      <c r="D105" s="354"/>
      <c r="E105" s="337"/>
    </row>
    <row r="106" spans="1:5" ht="12" customHeight="1">
      <c r="A106" s="313" t="s">
        <v>87</v>
      </c>
      <c r="B106" s="331" t="s">
        <v>420</v>
      </c>
      <c r="C106" s="354"/>
      <c r="D106" s="354"/>
      <c r="E106" s="337"/>
    </row>
    <row r="107" spans="1:5" ht="12" customHeight="1">
      <c r="A107" s="312" t="s">
        <v>134</v>
      </c>
      <c r="B107" s="332" t="s">
        <v>421</v>
      </c>
      <c r="C107" s="354"/>
      <c r="D107" s="354"/>
      <c r="E107" s="337"/>
    </row>
    <row r="108" spans="1:5" ht="12" customHeight="1">
      <c r="A108" s="313" t="s">
        <v>422</v>
      </c>
      <c r="B108" s="332" t="s">
        <v>423</v>
      </c>
      <c r="C108" s="354"/>
      <c r="D108" s="354"/>
      <c r="E108" s="337"/>
    </row>
    <row r="109" spans="1:5" ht="12" customHeight="1" thickBot="1">
      <c r="A109" s="317" t="s">
        <v>424</v>
      </c>
      <c r="B109" s="333" t="s">
        <v>425</v>
      </c>
      <c r="C109" s="78"/>
      <c r="D109" s="78"/>
      <c r="E109" s="298"/>
    </row>
    <row r="110" spans="1:5" ht="12" customHeight="1" thickBot="1">
      <c r="A110" s="319" t="s">
        <v>8</v>
      </c>
      <c r="B110" s="322" t="s">
        <v>426</v>
      </c>
      <c r="C110" s="351">
        <f>+C111+C113+C115</f>
        <v>0</v>
      </c>
      <c r="D110" s="351">
        <f>+D111+D113+D115</f>
        <v>0</v>
      </c>
      <c r="E110" s="334">
        <f>+E111+E113+E115</f>
        <v>0</v>
      </c>
    </row>
    <row r="111" spans="1:5" ht="12" customHeight="1">
      <c r="A111" s="314" t="s">
        <v>75</v>
      </c>
      <c r="B111" s="307" t="s">
        <v>154</v>
      </c>
      <c r="C111" s="353"/>
      <c r="D111" s="353"/>
      <c r="E111" s="336"/>
    </row>
    <row r="112" spans="1:5" ht="12" customHeight="1">
      <c r="A112" s="314" t="s">
        <v>76</v>
      </c>
      <c r="B112" s="311" t="s">
        <v>427</v>
      </c>
      <c r="C112" s="353"/>
      <c r="D112" s="353"/>
      <c r="E112" s="336"/>
    </row>
    <row r="113" spans="1:5" ht="15.75">
      <c r="A113" s="314" t="s">
        <v>77</v>
      </c>
      <c r="B113" s="311" t="s">
        <v>135</v>
      </c>
      <c r="C113" s="352"/>
      <c r="D113" s="352"/>
      <c r="E113" s="335"/>
    </row>
    <row r="114" spans="1:5" ht="12" customHeight="1">
      <c r="A114" s="314" t="s">
        <v>78</v>
      </c>
      <c r="B114" s="311" t="s">
        <v>428</v>
      </c>
      <c r="C114" s="352"/>
      <c r="D114" s="352"/>
      <c r="E114" s="335"/>
    </row>
    <row r="115" spans="1:5" ht="12" customHeight="1">
      <c r="A115" s="314" t="s">
        <v>79</v>
      </c>
      <c r="B115" s="343" t="s">
        <v>156</v>
      </c>
      <c r="C115" s="352"/>
      <c r="D115" s="352"/>
      <c r="E115" s="335"/>
    </row>
    <row r="116" spans="1:5" ht="21.75" customHeight="1">
      <c r="A116" s="314" t="s">
        <v>86</v>
      </c>
      <c r="B116" s="342" t="s">
        <v>429</v>
      </c>
      <c r="C116" s="352"/>
      <c r="D116" s="352"/>
      <c r="E116" s="335"/>
    </row>
    <row r="117" spans="1:5" ht="24" customHeight="1">
      <c r="A117" s="314" t="s">
        <v>88</v>
      </c>
      <c r="B117" s="358" t="s">
        <v>430</v>
      </c>
      <c r="C117" s="352"/>
      <c r="D117" s="352"/>
      <c r="E117" s="335"/>
    </row>
    <row r="118" spans="1:5" ht="12" customHeight="1">
      <c r="A118" s="314" t="s">
        <v>136</v>
      </c>
      <c r="B118" s="331" t="s">
        <v>417</v>
      </c>
      <c r="C118" s="352"/>
      <c r="D118" s="352"/>
      <c r="E118" s="335"/>
    </row>
    <row r="119" spans="1:5" ht="12" customHeight="1">
      <c r="A119" s="314" t="s">
        <v>137</v>
      </c>
      <c r="B119" s="331" t="s">
        <v>431</v>
      </c>
      <c r="C119" s="352"/>
      <c r="D119" s="352"/>
      <c r="E119" s="335"/>
    </row>
    <row r="120" spans="1:5" ht="12" customHeight="1">
      <c r="A120" s="314" t="s">
        <v>138</v>
      </c>
      <c r="B120" s="331" t="s">
        <v>432</v>
      </c>
      <c r="C120" s="352"/>
      <c r="D120" s="352"/>
      <c r="E120" s="335"/>
    </row>
    <row r="121" spans="1:5" s="378" customFormat="1" ht="12" customHeight="1">
      <c r="A121" s="314" t="s">
        <v>433</v>
      </c>
      <c r="B121" s="331" t="s">
        <v>420</v>
      </c>
      <c r="C121" s="352"/>
      <c r="D121" s="352"/>
      <c r="E121" s="335"/>
    </row>
    <row r="122" spans="1:5" ht="12" customHeight="1">
      <c r="A122" s="314" t="s">
        <v>434</v>
      </c>
      <c r="B122" s="331" t="s">
        <v>435</v>
      </c>
      <c r="C122" s="352"/>
      <c r="D122" s="352"/>
      <c r="E122" s="335"/>
    </row>
    <row r="123" spans="1:5" ht="12" customHeight="1" thickBot="1">
      <c r="A123" s="312" t="s">
        <v>436</v>
      </c>
      <c r="B123" s="331" t="s">
        <v>437</v>
      </c>
      <c r="C123" s="354"/>
      <c r="D123" s="354"/>
      <c r="E123" s="337"/>
    </row>
    <row r="124" spans="1:5" ht="12" customHeight="1" thickBot="1">
      <c r="A124" s="319" t="s">
        <v>9</v>
      </c>
      <c r="B124" s="327" t="s">
        <v>438</v>
      </c>
      <c r="C124" s="351">
        <f>+C125+C126</f>
        <v>0</v>
      </c>
      <c r="D124" s="351">
        <f>+D125+D126</f>
        <v>0</v>
      </c>
      <c r="E124" s="334">
        <f>+E125+E126</f>
        <v>0</v>
      </c>
    </row>
    <row r="125" spans="1:5" ht="12" customHeight="1">
      <c r="A125" s="314" t="s">
        <v>58</v>
      </c>
      <c r="B125" s="308" t="s">
        <v>45</v>
      </c>
      <c r="C125" s="353"/>
      <c r="D125" s="353"/>
      <c r="E125" s="336"/>
    </row>
    <row r="126" spans="1:5" ht="12" customHeight="1" thickBot="1">
      <c r="A126" s="315" t="s">
        <v>59</v>
      </c>
      <c r="B126" s="311" t="s">
        <v>46</v>
      </c>
      <c r="C126" s="354"/>
      <c r="D126" s="354"/>
      <c r="E126" s="337"/>
    </row>
    <row r="127" spans="1:5" ht="12" customHeight="1" thickBot="1">
      <c r="A127" s="319" t="s">
        <v>10</v>
      </c>
      <c r="B127" s="327" t="s">
        <v>439</v>
      </c>
      <c r="C127" s="351">
        <f>+C94+C110+C124</f>
        <v>3825000</v>
      </c>
      <c r="D127" s="351">
        <f>+D94+D110+D124</f>
        <v>3825000</v>
      </c>
      <c r="E127" s="334">
        <f>+E94+E110+E124</f>
        <v>3825000</v>
      </c>
    </row>
    <row r="128" spans="1:5" ht="12" customHeight="1" thickBot="1">
      <c r="A128" s="319" t="s">
        <v>11</v>
      </c>
      <c r="B128" s="327" t="s">
        <v>440</v>
      </c>
      <c r="C128" s="351">
        <f>+C129+C130+C131</f>
        <v>0</v>
      </c>
      <c r="D128" s="351">
        <f>+D129+D130+D131</f>
        <v>0</v>
      </c>
      <c r="E128" s="334">
        <f>+E129+E130+E131</f>
        <v>0</v>
      </c>
    </row>
    <row r="129" spans="1:5" ht="12" customHeight="1">
      <c r="A129" s="314" t="s">
        <v>62</v>
      </c>
      <c r="B129" s="308" t="s">
        <v>441</v>
      </c>
      <c r="C129" s="352"/>
      <c r="D129" s="352"/>
      <c r="E129" s="335"/>
    </row>
    <row r="130" spans="1:5" ht="12" customHeight="1">
      <c r="A130" s="314" t="s">
        <v>63</v>
      </c>
      <c r="B130" s="308" t="s">
        <v>442</v>
      </c>
      <c r="C130" s="352"/>
      <c r="D130" s="352"/>
      <c r="E130" s="335"/>
    </row>
    <row r="131" spans="1:5" ht="12" customHeight="1" thickBot="1">
      <c r="A131" s="312" t="s">
        <v>64</v>
      </c>
      <c r="B131" s="306" t="s">
        <v>443</v>
      </c>
      <c r="C131" s="352"/>
      <c r="D131" s="352"/>
      <c r="E131" s="335"/>
    </row>
    <row r="132" spans="1:5" ht="12" customHeight="1" thickBot="1">
      <c r="A132" s="319" t="s">
        <v>12</v>
      </c>
      <c r="B132" s="327" t="s">
        <v>444</v>
      </c>
      <c r="C132" s="351">
        <f>+C133+C134+C136+C135</f>
        <v>0</v>
      </c>
      <c r="D132" s="351">
        <f>+D133+D134+D136+D135</f>
        <v>0</v>
      </c>
      <c r="E132" s="334">
        <f>+E133+E134+E136+E135</f>
        <v>0</v>
      </c>
    </row>
    <row r="133" spans="1:5" ht="12" customHeight="1">
      <c r="A133" s="314" t="s">
        <v>65</v>
      </c>
      <c r="B133" s="308" t="s">
        <v>445</v>
      </c>
      <c r="C133" s="352"/>
      <c r="D133" s="352"/>
      <c r="E133" s="335"/>
    </row>
    <row r="134" spans="1:5" ht="12" customHeight="1">
      <c r="A134" s="314" t="s">
        <v>66</v>
      </c>
      <c r="B134" s="308" t="s">
        <v>446</v>
      </c>
      <c r="C134" s="352"/>
      <c r="D134" s="352"/>
      <c r="E134" s="335"/>
    </row>
    <row r="135" spans="1:5" ht="12" customHeight="1">
      <c r="A135" s="314" t="s">
        <v>341</v>
      </c>
      <c r="B135" s="308" t="s">
        <v>447</v>
      </c>
      <c r="C135" s="352"/>
      <c r="D135" s="352"/>
      <c r="E135" s="335"/>
    </row>
    <row r="136" spans="1:5" ht="12" customHeight="1" thickBot="1">
      <c r="A136" s="312" t="s">
        <v>343</v>
      </c>
      <c r="B136" s="306" t="s">
        <v>448</v>
      </c>
      <c r="C136" s="352"/>
      <c r="D136" s="352"/>
      <c r="E136" s="335"/>
    </row>
    <row r="137" spans="1:5" ht="12" customHeight="1" thickBot="1">
      <c r="A137" s="319" t="s">
        <v>13</v>
      </c>
      <c r="B137" s="327" t="s">
        <v>449</v>
      </c>
      <c r="C137" s="357">
        <f>+C138+C139+C140+C141</f>
        <v>0</v>
      </c>
      <c r="D137" s="357">
        <f>+D138+D139+D140+D141</f>
        <v>0</v>
      </c>
      <c r="E137" s="370">
        <f>+E138+E139+E140+E141</f>
        <v>0</v>
      </c>
    </row>
    <row r="138" spans="1:5" ht="12" customHeight="1">
      <c r="A138" s="314" t="s">
        <v>67</v>
      </c>
      <c r="B138" s="308" t="s">
        <v>450</v>
      </c>
      <c r="C138" s="352"/>
      <c r="D138" s="352"/>
      <c r="E138" s="335"/>
    </row>
    <row r="139" spans="1:5" ht="12" customHeight="1">
      <c r="A139" s="314" t="s">
        <v>68</v>
      </c>
      <c r="B139" s="308" t="s">
        <v>451</v>
      </c>
      <c r="C139" s="352"/>
      <c r="D139" s="352"/>
      <c r="E139" s="335"/>
    </row>
    <row r="140" spans="1:5" ht="12" customHeight="1">
      <c r="A140" s="314" t="s">
        <v>350</v>
      </c>
      <c r="B140" s="308" t="s">
        <v>452</v>
      </c>
      <c r="C140" s="352"/>
      <c r="D140" s="352"/>
      <c r="E140" s="335"/>
    </row>
    <row r="141" spans="1:5" ht="12" customHeight="1" thickBot="1">
      <c r="A141" s="312" t="s">
        <v>352</v>
      </c>
      <c r="B141" s="306" t="s">
        <v>453</v>
      </c>
      <c r="C141" s="352"/>
      <c r="D141" s="352"/>
      <c r="E141" s="335"/>
    </row>
    <row r="142" spans="1:9" ht="15" customHeight="1" thickBot="1">
      <c r="A142" s="319" t="s">
        <v>14</v>
      </c>
      <c r="B142" s="327" t="s">
        <v>454</v>
      </c>
      <c r="C142" s="79">
        <f>+C143+C144+C145+C146</f>
        <v>0</v>
      </c>
      <c r="D142" s="79">
        <f>+D143+D144+D145+D146</f>
        <v>0</v>
      </c>
      <c r="E142" s="303">
        <f>+E143+E144+E145+E146</f>
        <v>0</v>
      </c>
      <c r="F142" s="368"/>
      <c r="G142" s="369"/>
      <c r="H142" s="369"/>
      <c r="I142" s="369"/>
    </row>
    <row r="143" spans="1:5" s="361" customFormat="1" ht="12.75" customHeight="1">
      <c r="A143" s="314" t="s">
        <v>129</v>
      </c>
      <c r="B143" s="308" t="s">
        <v>455</v>
      </c>
      <c r="C143" s="352"/>
      <c r="D143" s="352"/>
      <c r="E143" s="335"/>
    </row>
    <row r="144" spans="1:5" ht="12.75" customHeight="1">
      <c r="A144" s="314" t="s">
        <v>130</v>
      </c>
      <c r="B144" s="308" t="s">
        <v>456</v>
      </c>
      <c r="C144" s="352"/>
      <c r="D144" s="352"/>
      <c r="E144" s="335"/>
    </row>
    <row r="145" spans="1:5" ht="12.75" customHeight="1">
      <c r="A145" s="314" t="s">
        <v>155</v>
      </c>
      <c r="B145" s="308" t="s">
        <v>457</v>
      </c>
      <c r="C145" s="352"/>
      <c r="D145" s="352"/>
      <c r="E145" s="335"/>
    </row>
    <row r="146" spans="1:5" ht="12.75" customHeight="1" thickBot="1">
      <c r="A146" s="314" t="s">
        <v>358</v>
      </c>
      <c r="B146" s="308" t="s">
        <v>458</v>
      </c>
      <c r="C146" s="352"/>
      <c r="D146" s="352"/>
      <c r="E146" s="335"/>
    </row>
    <row r="147" spans="1:5" ht="16.5" thickBot="1">
      <c r="A147" s="319" t="s">
        <v>15</v>
      </c>
      <c r="B147" s="327" t="s">
        <v>459</v>
      </c>
      <c r="C147" s="301">
        <f>+C128+C132+C137+C142</f>
        <v>0</v>
      </c>
      <c r="D147" s="301">
        <f>+D128+D132+D137+D142</f>
        <v>0</v>
      </c>
      <c r="E147" s="302">
        <f>+E128+E132+E137+E142</f>
        <v>0</v>
      </c>
    </row>
    <row r="148" spans="1:5" ht="16.5" thickBot="1">
      <c r="A148" s="344" t="s">
        <v>16</v>
      </c>
      <c r="B148" s="347" t="s">
        <v>460</v>
      </c>
      <c r="C148" s="301">
        <f>+C127+C147</f>
        <v>3825000</v>
      </c>
      <c r="D148" s="301">
        <f>+D127+D147</f>
        <v>3825000</v>
      </c>
      <c r="E148" s="302">
        <f>+E127+E147</f>
        <v>3825000</v>
      </c>
    </row>
    <row r="150" spans="1:5" ht="18.75" customHeight="1">
      <c r="A150" s="727" t="s">
        <v>461</v>
      </c>
      <c r="B150" s="727"/>
      <c r="C150" s="727"/>
      <c r="D150" s="727"/>
      <c r="E150" s="727"/>
    </row>
    <row r="151" spans="1:5" ht="13.5" customHeight="1" thickBot="1">
      <c r="A151" s="329" t="s">
        <v>111</v>
      </c>
      <c r="B151" s="329"/>
      <c r="C151" s="359"/>
      <c r="E151" s="346" t="str">
        <f>E90</f>
        <v>Forintban!</v>
      </c>
    </row>
    <row r="152" spans="1:5" ht="21.75" thickBot="1">
      <c r="A152" s="319">
        <v>1</v>
      </c>
      <c r="B152" s="322" t="s">
        <v>462</v>
      </c>
      <c r="C152" s="345">
        <f>+C63-C127</f>
        <v>0</v>
      </c>
      <c r="D152" s="345">
        <f>+D63-D127</f>
        <v>0</v>
      </c>
      <c r="E152" s="345">
        <f>+E63-E127</f>
        <v>0</v>
      </c>
    </row>
    <row r="153" spans="1:5" ht="21.75" thickBot="1">
      <c r="A153" s="319" t="s">
        <v>8</v>
      </c>
      <c r="B153" s="322" t="s">
        <v>463</v>
      </c>
      <c r="C153" s="345">
        <f>+C86-C147</f>
        <v>0</v>
      </c>
      <c r="D153" s="345">
        <f>+D86-D147</f>
        <v>0</v>
      </c>
      <c r="E153" s="345">
        <f>+E86-E147</f>
        <v>0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pans="3:5" s="348" customFormat="1" ht="12.75" customHeight="1">
      <c r="C163" s="349"/>
      <c r="D163" s="349"/>
      <c r="E163" s="349"/>
    </row>
  </sheetData>
  <sheetProtection/>
  <mergeCells count="11">
    <mergeCell ref="A91:A92"/>
    <mergeCell ref="B91:B92"/>
    <mergeCell ref="C91:E91"/>
    <mergeCell ref="A1:E1"/>
    <mergeCell ref="A2:E2"/>
    <mergeCell ref="A150:E150"/>
    <mergeCell ref="A3:E3"/>
    <mergeCell ref="A5:A6"/>
    <mergeCell ref="B5:B6"/>
    <mergeCell ref="C5:E5"/>
    <mergeCell ref="A89:E89"/>
  </mergeCells>
  <printOptions horizontalCentered="1"/>
  <pageMargins left="0.5905511811023623" right="0.5905511811023623" top="0.6692913385826772" bottom="0.6692913385826772" header="0" footer="0"/>
  <pageSetup fitToHeight="2" horizontalDpi="600" verticalDpi="600" orientation="portrait" paperSize="9" scale="75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348" customWidth="1"/>
    <col min="2" max="2" width="60.875" style="348" customWidth="1"/>
    <col min="3" max="5" width="15.875" style="349" customWidth="1"/>
    <col min="6" max="16384" width="9.375" style="359" customWidth="1"/>
  </cols>
  <sheetData>
    <row r="1" spans="1:5" ht="15.75">
      <c r="A1" s="724" t="s">
        <v>814</v>
      </c>
      <c r="B1" s="724"/>
      <c r="C1" s="724"/>
      <c r="D1" s="724"/>
      <c r="E1" s="724"/>
    </row>
    <row r="2" spans="1:5" ht="48.75" customHeight="1">
      <c r="A2" s="725" t="s">
        <v>756</v>
      </c>
      <c r="B2" s="726"/>
      <c r="C2" s="726"/>
      <c r="D2" s="726"/>
      <c r="E2" s="726"/>
    </row>
    <row r="3" spans="1:5" ht="15.75" customHeight="1">
      <c r="A3" s="728" t="s">
        <v>4</v>
      </c>
      <c r="B3" s="728"/>
      <c r="C3" s="728"/>
      <c r="D3" s="728"/>
      <c r="E3" s="728"/>
    </row>
    <row r="4" spans="1:5" ht="15.75" customHeight="1" thickBot="1">
      <c r="A4" s="45" t="s">
        <v>109</v>
      </c>
      <c r="B4" s="45"/>
      <c r="C4" s="346"/>
      <c r="D4" s="346"/>
      <c r="E4" s="346" t="str">
        <f>'1.3.sz.mell.'!E4</f>
        <v>Forintban!</v>
      </c>
    </row>
    <row r="5" spans="1:5" ht="15.75" customHeight="1">
      <c r="A5" s="729" t="s">
        <v>57</v>
      </c>
      <c r="B5" s="720" t="s">
        <v>6</v>
      </c>
      <c r="C5" s="722" t="str">
        <f>+'1.1.sz.mell.'!C5:E5</f>
        <v>2016. évi</v>
      </c>
      <c r="D5" s="722"/>
      <c r="E5" s="723"/>
    </row>
    <row r="6" spans="1:5" ht="37.5" customHeight="1" thickBot="1">
      <c r="A6" s="730"/>
      <c r="B6" s="721"/>
      <c r="C6" s="47" t="s">
        <v>174</v>
      </c>
      <c r="D6" s="47" t="s">
        <v>179</v>
      </c>
      <c r="E6" s="48" t="s">
        <v>180</v>
      </c>
    </row>
    <row r="7" spans="1:5" s="360" customFormat="1" ht="12" customHeight="1" thickBot="1">
      <c r="A7" s="324" t="s">
        <v>407</v>
      </c>
      <c r="B7" s="325" t="s">
        <v>408</v>
      </c>
      <c r="C7" s="325" t="s">
        <v>409</v>
      </c>
      <c r="D7" s="325" t="s">
        <v>410</v>
      </c>
      <c r="E7" s="371" t="s">
        <v>411</v>
      </c>
    </row>
    <row r="8" spans="1:5" s="361" customFormat="1" ht="12" customHeight="1" thickBot="1">
      <c r="A8" s="319" t="s">
        <v>7</v>
      </c>
      <c r="B8" s="320" t="s">
        <v>302</v>
      </c>
      <c r="C8" s="351">
        <f>SUM(C9:C14)</f>
        <v>0</v>
      </c>
      <c r="D8" s="351">
        <f>SUM(D9:D14)</f>
        <v>0</v>
      </c>
      <c r="E8" s="334">
        <f>SUM(E9:E14)</f>
        <v>0</v>
      </c>
    </row>
    <row r="9" spans="1:5" s="361" customFormat="1" ht="12" customHeight="1">
      <c r="A9" s="314" t="s">
        <v>69</v>
      </c>
      <c r="B9" s="362" t="s">
        <v>303</v>
      </c>
      <c r="C9" s="353"/>
      <c r="D9" s="353"/>
      <c r="E9" s="336"/>
    </row>
    <row r="10" spans="1:5" s="361" customFormat="1" ht="12" customHeight="1">
      <c r="A10" s="313" t="s">
        <v>70</v>
      </c>
      <c r="B10" s="363" t="s">
        <v>304</v>
      </c>
      <c r="C10" s="352"/>
      <c r="D10" s="352"/>
      <c r="E10" s="335"/>
    </row>
    <row r="11" spans="1:5" s="361" customFormat="1" ht="12" customHeight="1">
      <c r="A11" s="313" t="s">
        <v>71</v>
      </c>
      <c r="B11" s="363" t="s">
        <v>305</v>
      </c>
      <c r="C11" s="352"/>
      <c r="D11" s="352"/>
      <c r="E11" s="335"/>
    </row>
    <row r="12" spans="1:5" s="361" customFormat="1" ht="12" customHeight="1">
      <c r="A12" s="313" t="s">
        <v>72</v>
      </c>
      <c r="B12" s="363" t="s">
        <v>306</v>
      </c>
      <c r="C12" s="352"/>
      <c r="D12" s="352"/>
      <c r="E12" s="335"/>
    </row>
    <row r="13" spans="1:5" s="361" customFormat="1" ht="12" customHeight="1">
      <c r="A13" s="313" t="s">
        <v>105</v>
      </c>
      <c r="B13" s="342" t="s">
        <v>734</v>
      </c>
      <c r="C13" s="352"/>
      <c r="D13" s="352"/>
      <c r="E13" s="335"/>
    </row>
    <row r="14" spans="1:5" s="361" customFormat="1" ht="12" customHeight="1" thickBot="1">
      <c r="A14" s="315" t="s">
        <v>73</v>
      </c>
      <c r="B14" s="343" t="s">
        <v>735</v>
      </c>
      <c r="C14" s="354"/>
      <c r="D14" s="354"/>
      <c r="E14" s="337"/>
    </row>
    <row r="15" spans="1:5" s="361" customFormat="1" ht="12" customHeight="1" thickBot="1">
      <c r="A15" s="319" t="s">
        <v>8</v>
      </c>
      <c r="B15" s="341" t="s">
        <v>307</v>
      </c>
      <c r="C15" s="351">
        <f>SUM(C16:C20)</f>
        <v>0</v>
      </c>
      <c r="D15" s="351">
        <f>SUM(D16:D20)</f>
        <v>2192000</v>
      </c>
      <c r="E15" s="334">
        <f>SUM(E16:E20)</f>
        <v>2184040</v>
      </c>
    </row>
    <row r="16" spans="1:5" s="361" customFormat="1" ht="12" customHeight="1">
      <c r="A16" s="314" t="s">
        <v>75</v>
      </c>
      <c r="B16" s="362" t="s">
        <v>308</v>
      </c>
      <c r="C16" s="353"/>
      <c r="D16" s="353"/>
      <c r="E16" s="336"/>
    </row>
    <row r="17" spans="1:5" s="361" customFormat="1" ht="12" customHeight="1">
      <c r="A17" s="313" t="s">
        <v>76</v>
      </c>
      <c r="B17" s="363" t="s">
        <v>309</v>
      </c>
      <c r="C17" s="352"/>
      <c r="D17" s="352"/>
      <c r="E17" s="335"/>
    </row>
    <row r="18" spans="1:5" s="361" customFormat="1" ht="12" customHeight="1">
      <c r="A18" s="313" t="s">
        <v>77</v>
      </c>
      <c r="B18" s="363" t="s">
        <v>310</v>
      </c>
      <c r="C18" s="352"/>
      <c r="D18" s="352"/>
      <c r="E18" s="335"/>
    </row>
    <row r="19" spans="1:5" s="361" customFormat="1" ht="12" customHeight="1">
      <c r="A19" s="313" t="s">
        <v>78</v>
      </c>
      <c r="B19" s="363" t="s">
        <v>311</v>
      </c>
      <c r="C19" s="352"/>
      <c r="D19" s="352"/>
      <c r="E19" s="335"/>
    </row>
    <row r="20" spans="1:5" s="361" customFormat="1" ht="12" customHeight="1">
      <c r="A20" s="313" t="s">
        <v>79</v>
      </c>
      <c r="B20" s="363" t="s">
        <v>312</v>
      </c>
      <c r="C20" s="352"/>
      <c r="D20" s="352">
        <v>2192000</v>
      </c>
      <c r="E20" s="335">
        <v>2184040</v>
      </c>
    </row>
    <row r="21" spans="1:5" s="361" customFormat="1" ht="12" customHeight="1" thickBot="1">
      <c r="A21" s="315" t="s">
        <v>86</v>
      </c>
      <c r="B21" s="364" t="s">
        <v>313</v>
      </c>
      <c r="C21" s="354"/>
      <c r="D21" s="354"/>
      <c r="E21" s="337"/>
    </row>
    <row r="22" spans="1:5" s="361" customFormat="1" ht="12" customHeight="1" thickBot="1">
      <c r="A22" s="319" t="s">
        <v>9</v>
      </c>
      <c r="B22" s="320" t="s">
        <v>314</v>
      </c>
      <c r="C22" s="351">
        <f>SUM(C23:C27)</f>
        <v>0</v>
      </c>
      <c r="D22" s="351">
        <f>SUM(D23:D27)</f>
        <v>0</v>
      </c>
      <c r="E22" s="334">
        <f>SUM(E23:E27)</f>
        <v>0</v>
      </c>
    </row>
    <row r="23" spans="1:5" s="361" customFormat="1" ht="12" customHeight="1">
      <c r="A23" s="314" t="s">
        <v>58</v>
      </c>
      <c r="B23" s="362" t="s">
        <v>315</v>
      </c>
      <c r="C23" s="353"/>
      <c r="D23" s="353"/>
      <c r="E23" s="336"/>
    </row>
    <row r="24" spans="1:5" s="361" customFormat="1" ht="12" customHeight="1">
      <c r="A24" s="313" t="s">
        <v>59</v>
      </c>
      <c r="B24" s="363" t="s">
        <v>316</v>
      </c>
      <c r="C24" s="352"/>
      <c r="D24" s="352"/>
      <c r="E24" s="335"/>
    </row>
    <row r="25" spans="1:5" s="361" customFormat="1" ht="12" customHeight="1">
      <c r="A25" s="313" t="s">
        <v>60</v>
      </c>
      <c r="B25" s="363" t="s">
        <v>317</v>
      </c>
      <c r="C25" s="352"/>
      <c r="D25" s="352"/>
      <c r="E25" s="335"/>
    </row>
    <row r="26" spans="1:5" s="361" customFormat="1" ht="12" customHeight="1">
      <c r="A26" s="313" t="s">
        <v>61</v>
      </c>
      <c r="B26" s="363" t="s">
        <v>318</v>
      </c>
      <c r="C26" s="352"/>
      <c r="D26" s="352"/>
      <c r="E26" s="335"/>
    </row>
    <row r="27" spans="1:5" s="361" customFormat="1" ht="12" customHeight="1">
      <c r="A27" s="313" t="s">
        <v>119</v>
      </c>
      <c r="B27" s="363" t="s">
        <v>319</v>
      </c>
      <c r="C27" s="352"/>
      <c r="D27" s="352"/>
      <c r="E27" s="335"/>
    </row>
    <row r="28" spans="1:5" s="361" customFormat="1" ht="12" customHeight="1" thickBot="1">
      <c r="A28" s="315" t="s">
        <v>120</v>
      </c>
      <c r="B28" s="364" t="s">
        <v>320</v>
      </c>
      <c r="C28" s="354"/>
      <c r="D28" s="354"/>
      <c r="E28" s="337"/>
    </row>
    <row r="29" spans="1:5" s="361" customFormat="1" ht="12" customHeight="1" thickBot="1">
      <c r="A29" s="319" t="s">
        <v>121</v>
      </c>
      <c r="B29" s="320" t="s">
        <v>716</v>
      </c>
      <c r="C29" s="357">
        <f>SUM(C30:C35)</f>
        <v>0</v>
      </c>
      <c r="D29" s="357">
        <f>SUM(D30:D35)</f>
        <v>0</v>
      </c>
      <c r="E29" s="370">
        <f>SUM(E30:E35)</f>
        <v>0</v>
      </c>
    </row>
    <row r="30" spans="1:5" s="361" customFormat="1" ht="12" customHeight="1">
      <c r="A30" s="314" t="s">
        <v>321</v>
      </c>
      <c r="B30" s="362" t="s">
        <v>736</v>
      </c>
      <c r="C30" s="353"/>
      <c r="D30" s="353">
        <f>+D31+D32</f>
        <v>0</v>
      </c>
      <c r="E30" s="336">
        <f>+E31+E32</f>
        <v>0</v>
      </c>
    </row>
    <row r="31" spans="1:5" s="361" customFormat="1" ht="12" customHeight="1">
      <c r="A31" s="313" t="s">
        <v>322</v>
      </c>
      <c r="B31" s="363" t="s">
        <v>720</v>
      </c>
      <c r="C31" s="352"/>
      <c r="D31" s="352"/>
      <c r="E31" s="335"/>
    </row>
    <row r="32" spans="1:5" s="361" customFormat="1" ht="12" customHeight="1">
      <c r="A32" s="313" t="s">
        <v>323</v>
      </c>
      <c r="B32" s="363" t="s">
        <v>721</v>
      </c>
      <c r="C32" s="352"/>
      <c r="D32" s="352"/>
      <c r="E32" s="335"/>
    </row>
    <row r="33" spans="1:5" s="361" customFormat="1" ht="12" customHeight="1">
      <c r="A33" s="313" t="s">
        <v>717</v>
      </c>
      <c r="B33" s="363" t="s">
        <v>722</v>
      </c>
      <c r="C33" s="352"/>
      <c r="D33" s="352"/>
      <c r="E33" s="335"/>
    </row>
    <row r="34" spans="1:5" s="361" customFormat="1" ht="12" customHeight="1">
      <c r="A34" s="313" t="s">
        <v>718</v>
      </c>
      <c r="B34" s="363" t="s">
        <v>737</v>
      </c>
      <c r="C34" s="352"/>
      <c r="D34" s="352"/>
      <c r="E34" s="335"/>
    </row>
    <row r="35" spans="1:5" s="361" customFormat="1" ht="12" customHeight="1" thickBot="1">
      <c r="A35" s="315" t="s">
        <v>719</v>
      </c>
      <c r="B35" s="343" t="s">
        <v>324</v>
      </c>
      <c r="C35" s="354"/>
      <c r="D35" s="354"/>
      <c r="E35" s="337"/>
    </row>
    <row r="36" spans="1:5" s="361" customFormat="1" ht="12" customHeight="1" thickBot="1">
      <c r="A36" s="319" t="s">
        <v>11</v>
      </c>
      <c r="B36" s="320" t="s">
        <v>325</v>
      </c>
      <c r="C36" s="351">
        <f>SUM(C37:C46)</f>
        <v>0</v>
      </c>
      <c r="D36" s="351">
        <f>SUM(D37:D46)</f>
        <v>0</v>
      </c>
      <c r="E36" s="334">
        <f>SUM(E37:E46)</f>
        <v>0</v>
      </c>
    </row>
    <row r="37" spans="1:5" s="361" customFormat="1" ht="12" customHeight="1">
      <c r="A37" s="314" t="s">
        <v>62</v>
      </c>
      <c r="B37" s="362" t="s">
        <v>326</v>
      </c>
      <c r="C37" s="353"/>
      <c r="D37" s="353"/>
      <c r="E37" s="336"/>
    </row>
    <row r="38" spans="1:5" s="361" customFormat="1" ht="12" customHeight="1">
      <c r="A38" s="313" t="s">
        <v>63</v>
      </c>
      <c r="B38" s="363" t="s">
        <v>327</v>
      </c>
      <c r="C38" s="352"/>
      <c r="D38" s="352"/>
      <c r="E38" s="335"/>
    </row>
    <row r="39" spans="1:5" s="361" customFormat="1" ht="12" customHeight="1">
      <c r="A39" s="313" t="s">
        <v>64</v>
      </c>
      <c r="B39" s="363" t="s">
        <v>328</v>
      </c>
      <c r="C39" s="352"/>
      <c r="D39" s="352"/>
      <c r="E39" s="335"/>
    </row>
    <row r="40" spans="1:5" s="361" customFormat="1" ht="12" customHeight="1">
      <c r="A40" s="313" t="s">
        <v>123</v>
      </c>
      <c r="B40" s="363" t="s">
        <v>329</v>
      </c>
      <c r="C40" s="352"/>
      <c r="D40" s="352"/>
      <c r="E40" s="335"/>
    </row>
    <row r="41" spans="1:5" s="361" customFormat="1" ht="12" customHeight="1">
      <c r="A41" s="313" t="s">
        <v>124</v>
      </c>
      <c r="B41" s="363" t="s">
        <v>330</v>
      </c>
      <c r="C41" s="352"/>
      <c r="D41" s="352"/>
      <c r="E41" s="335"/>
    </row>
    <row r="42" spans="1:5" s="361" customFormat="1" ht="12" customHeight="1">
      <c r="A42" s="313" t="s">
        <v>125</v>
      </c>
      <c r="B42" s="363" t="s">
        <v>331</v>
      </c>
      <c r="C42" s="352"/>
      <c r="D42" s="352"/>
      <c r="E42" s="335"/>
    </row>
    <row r="43" spans="1:5" s="361" customFormat="1" ht="12" customHeight="1">
      <c r="A43" s="313" t="s">
        <v>126</v>
      </c>
      <c r="B43" s="363" t="s">
        <v>332</v>
      </c>
      <c r="C43" s="352"/>
      <c r="D43" s="352"/>
      <c r="E43" s="335"/>
    </row>
    <row r="44" spans="1:5" s="361" customFormat="1" ht="12" customHeight="1">
      <c r="A44" s="313" t="s">
        <v>127</v>
      </c>
      <c r="B44" s="363" t="s">
        <v>333</v>
      </c>
      <c r="C44" s="352"/>
      <c r="D44" s="352"/>
      <c r="E44" s="335"/>
    </row>
    <row r="45" spans="1:5" s="361" customFormat="1" ht="12" customHeight="1">
      <c r="A45" s="313" t="s">
        <v>334</v>
      </c>
      <c r="B45" s="363" t="s">
        <v>738</v>
      </c>
      <c r="C45" s="355"/>
      <c r="D45" s="355"/>
      <c r="E45" s="338"/>
    </row>
    <row r="46" spans="1:5" s="361" customFormat="1" ht="12" customHeight="1" thickBot="1">
      <c r="A46" s="315" t="s">
        <v>336</v>
      </c>
      <c r="B46" s="364" t="s">
        <v>337</v>
      </c>
      <c r="C46" s="356"/>
      <c r="D46" s="356"/>
      <c r="E46" s="339"/>
    </row>
    <row r="47" spans="1:5" s="361" customFormat="1" ht="12" customHeight="1" thickBot="1">
      <c r="A47" s="319" t="s">
        <v>12</v>
      </c>
      <c r="B47" s="320" t="s">
        <v>338</v>
      </c>
      <c r="C47" s="351">
        <f>SUM(C48:C52)</f>
        <v>0</v>
      </c>
      <c r="D47" s="351">
        <f>SUM(D48:D52)</f>
        <v>0</v>
      </c>
      <c r="E47" s="334">
        <f>SUM(E48:E52)</f>
        <v>0</v>
      </c>
    </row>
    <row r="48" spans="1:5" s="361" customFormat="1" ht="12" customHeight="1">
      <c r="A48" s="314" t="s">
        <v>65</v>
      </c>
      <c r="B48" s="362" t="s">
        <v>339</v>
      </c>
      <c r="C48" s="372"/>
      <c r="D48" s="372"/>
      <c r="E48" s="340"/>
    </row>
    <row r="49" spans="1:5" s="361" customFormat="1" ht="12" customHeight="1">
      <c r="A49" s="313" t="s">
        <v>66</v>
      </c>
      <c r="B49" s="363" t="s">
        <v>340</v>
      </c>
      <c r="C49" s="355"/>
      <c r="D49" s="355"/>
      <c r="E49" s="338"/>
    </row>
    <row r="50" spans="1:5" s="361" customFormat="1" ht="12" customHeight="1">
      <c r="A50" s="313" t="s">
        <v>341</v>
      </c>
      <c r="B50" s="363" t="s">
        <v>342</v>
      </c>
      <c r="C50" s="355"/>
      <c r="D50" s="355"/>
      <c r="E50" s="338"/>
    </row>
    <row r="51" spans="1:5" s="361" customFormat="1" ht="12" customHeight="1">
      <c r="A51" s="313" t="s">
        <v>343</v>
      </c>
      <c r="B51" s="363" t="s">
        <v>344</v>
      </c>
      <c r="C51" s="355"/>
      <c r="D51" s="355"/>
      <c r="E51" s="338"/>
    </row>
    <row r="52" spans="1:5" s="361" customFormat="1" ht="12" customHeight="1" thickBot="1">
      <c r="A52" s="315" t="s">
        <v>345</v>
      </c>
      <c r="B52" s="364" t="s">
        <v>346</v>
      </c>
      <c r="C52" s="356"/>
      <c r="D52" s="356"/>
      <c r="E52" s="339"/>
    </row>
    <row r="53" spans="1:5" s="361" customFormat="1" ht="17.25" customHeight="1" thickBot="1">
      <c r="A53" s="319" t="s">
        <v>128</v>
      </c>
      <c r="B53" s="320" t="s">
        <v>347</v>
      </c>
      <c r="C53" s="351">
        <f>SUM(C54:C56)</f>
        <v>0</v>
      </c>
      <c r="D53" s="351">
        <f>SUM(D54:D56)</f>
        <v>0</v>
      </c>
      <c r="E53" s="334">
        <f>SUM(E54:E56)</f>
        <v>0</v>
      </c>
    </row>
    <row r="54" spans="1:5" s="361" customFormat="1" ht="12" customHeight="1">
      <c r="A54" s="314" t="s">
        <v>67</v>
      </c>
      <c r="B54" s="362" t="s">
        <v>348</v>
      </c>
      <c r="C54" s="353"/>
      <c r="D54" s="353"/>
      <c r="E54" s="336"/>
    </row>
    <row r="55" spans="1:5" s="361" customFormat="1" ht="12" customHeight="1">
      <c r="A55" s="313" t="s">
        <v>68</v>
      </c>
      <c r="B55" s="363" t="s">
        <v>349</v>
      </c>
      <c r="C55" s="352"/>
      <c r="D55" s="352"/>
      <c r="E55" s="335"/>
    </row>
    <row r="56" spans="1:5" s="361" customFormat="1" ht="12" customHeight="1">
      <c r="A56" s="313" t="s">
        <v>350</v>
      </c>
      <c r="B56" s="363" t="s">
        <v>351</v>
      </c>
      <c r="C56" s="352"/>
      <c r="D56" s="352"/>
      <c r="E56" s="335"/>
    </row>
    <row r="57" spans="1:5" s="361" customFormat="1" ht="12" customHeight="1" thickBot="1">
      <c r="A57" s="315" t="s">
        <v>352</v>
      </c>
      <c r="B57" s="364" t="s">
        <v>353</v>
      </c>
      <c r="C57" s="354"/>
      <c r="D57" s="354"/>
      <c r="E57" s="337"/>
    </row>
    <row r="58" spans="1:5" s="361" customFormat="1" ht="12" customHeight="1" thickBot="1">
      <c r="A58" s="319" t="s">
        <v>14</v>
      </c>
      <c r="B58" s="341" t="s">
        <v>354</v>
      </c>
      <c r="C58" s="351">
        <f>SUM(C59:C61)</f>
        <v>0</v>
      </c>
      <c r="D58" s="351">
        <f>SUM(D59:D61)</f>
        <v>0</v>
      </c>
      <c r="E58" s="334">
        <f>SUM(E59:E61)</f>
        <v>0</v>
      </c>
    </row>
    <row r="59" spans="1:5" s="361" customFormat="1" ht="12" customHeight="1">
      <c r="A59" s="314" t="s">
        <v>129</v>
      </c>
      <c r="B59" s="362" t="s">
        <v>355</v>
      </c>
      <c r="C59" s="355"/>
      <c r="D59" s="355"/>
      <c r="E59" s="338"/>
    </row>
    <row r="60" spans="1:5" s="361" customFormat="1" ht="12" customHeight="1">
      <c r="A60" s="313" t="s">
        <v>130</v>
      </c>
      <c r="B60" s="363" t="s">
        <v>356</v>
      </c>
      <c r="C60" s="355"/>
      <c r="D60" s="355"/>
      <c r="E60" s="338"/>
    </row>
    <row r="61" spans="1:5" s="361" customFormat="1" ht="12" customHeight="1">
      <c r="A61" s="313" t="s">
        <v>155</v>
      </c>
      <c r="B61" s="363" t="s">
        <v>357</v>
      </c>
      <c r="C61" s="355"/>
      <c r="D61" s="355"/>
      <c r="E61" s="338"/>
    </row>
    <row r="62" spans="1:5" s="361" customFormat="1" ht="12" customHeight="1" thickBot="1">
      <c r="A62" s="315" t="s">
        <v>358</v>
      </c>
      <c r="B62" s="364" t="s">
        <v>359</v>
      </c>
      <c r="C62" s="355"/>
      <c r="D62" s="355"/>
      <c r="E62" s="338"/>
    </row>
    <row r="63" spans="1:5" s="361" customFormat="1" ht="12" customHeight="1" thickBot="1">
      <c r="A63" s="319" t="s">
        <v>15</v>
      </c>
      <c r="B63" s="320" t="s">
        <v>360</v>
      </c>
      <c r="C63" s="357">
        <f>+C8+C15+C22+C29+C36+C47+C53+C58</f>
        <v>0</v>
      </c>
      <c r="D63" s="357">
        <f>+D8+D15+D22+D29+D36+D47+D53+D58</f>
        <v>2192000</v>
      </c>
      <c r="E63" s="370">
        <f>+E8+E15+E22+E29+E36+E47+E53+E58</f>
        <v>2184040</v>
      </c>
    </row>
    <row r="64" spans="1:5" s="361" customFormat="1" ht="12" customHeight="1" thickBot="1">
      <c r="A64" s="373" t="s">
        <v>361</v>
      </c>
      <c r="B64" s="341" t="s">
        <v>362</v>
      </c>
      <c r="C64" s="351">
        <f>+C65+C66+C67</f>
        <v>0</v>
      </c>
      <c r="D64" s="351">
        <f>+D65+D66+D67</f>
        <v>0</v>
      </c>
      <c r="E64" s="334">
        <f>+E65+E66+E67</f>
        <v>0</v>
      </c>
    </row>
    <row r="65" spans="1:5" s="361" customFormat="1" ht="12" customHeight="1">
      <c r="A65" s="314" t="s">
        <v>363</v>
      </c>
      <c r="B65" s="362" t="s">
        <v>364</v>
      </c>
      <c r="C65" s="355"/>
      <c r="D65" s="355"/>
      <c r="E65" s="338"/>
    </row>
    <row r="66" spans="1:5" s="361" customFormat="1" ht="12" customHeight="1">
      <c r="A66" s="313" t="s">
        <v>365</v>
      </c>
      <c r="B66" s="363" t="s">
        <v>366</v>
      </c>
      <c r="C66" s="355"/>
      <c r="D66" s="355"/>
      <c r="E66" s="338"/>
    </row>
    <row r="67" spans="1:5" s="361" customFormat="1" ht="12" customHeight="1" thickBot="1">
      <c r="A67" s="315" t="s">
        <v>367</v>
      </c>
      <c r="B67" s="299" t="s">
        <v>412</v>
      </c>
      <c r="C67" s="355"/>
      <c r="D67" s="355"/>
      <c r="E67" s="338"/>
    </row>
    <row r="68" spans="1:5" s="361" customFormat="1" ht="12" customHeight="1" thickBot="1">
      <c r="A68" s="373" t="s">
        <v>369</v>
      </c>
      <c r="B68" s="341" t="s">
        <v>370</v>
      </c>
      <c r="C68" s="351">
        <f>+C69+C70+C71+C72</f>
        <v>0</v>
      </c>
      <c r="D68" s="351">
        <f>+D69+D70+D71+D72</f>
        <v>0</v>
      </c>
      <c r="E68" s="334">
        <f>+E69+E70+E71+E72</f>
        <v>0</v>
      </c>
    </row>
    <row r="69" spans="1:5" s="361" customFormat="1" ht="13.5" customHeight="1">
      <c r="A69" s="314" t="s">
        <v>106</v>
      </c>
      <c r="B69" s="362" t="s">
        <v>371</v>
      </c>
      <c r="C69" s="355"/>
      <c r="D69" s="355"/>
      <c r="E69" s="338"/>
    </row>
    <row r="70" spans="1:5" s="361" customFormat="1" ht="12" customHeight="1">
      <c r="A70" s="313" t="s">
        <v>107</v>
      </c>
      <c r="B70" s="363" t="s">
        <v>372</v>
      </c>
      <c r="C70" s="355"/>
      <c r="D70" s="355"/>
      <c r="E70" s="338"/>
    </row>
    <row r="71" spans="1:5" s="361" customFormat="1" ht="12" customHeight="1">
      <c r="A71" s="313" t="s">
        <v>373</v>
      </c>
      <c r="B71" s="363" t="s">
        <v>374</v>
      </c>
      <c r="C71" s="355"/>
      <c r="D71" s="355"/>
      <c r="E71" s="338"/>
    </row>
    <row r="72" spans="1:5" s="361" customFormat="1" ht="12" customHeight="1" thickBot="1">
      <c r="A72" s="315" t="s">
        <v>375</v>
      </c>
      <c r="B72" s="364" t="s">
        <v>376</v>
      </c>
      <c r="C72" s="355"/>
      <c r="D72" s="355"/>
      <c r="E72" s="338"/>
    </row>
    <row r="73" spans="1:5" s="361" customFormat="1" ht="12" customHeight="1" thickBot="1">
      <c r="A73" s="373" t="s">
        <v>377</v>
      </c>
      <c r="B73" s="341" t="s">
        <v>378</v>
      </c>
      <c r="C73" s="351">
        <f>+C74+C75</f>
        <v>100000</v>
      </c>
      <c r="D73" s="351">
        <f>+D74+D75</f>
        <v>721000</v>
      </c>
      <c r="E73" s="334">
        <f>+E74+E75</f>
        <v>721000</v>
      </c>
    </row>
    <row r="74" spans="1:5" s="361" customFormat="1" ht="12" customHeight="1">
      <c r="A74" s="314" t="s">
        <v>379</v>
      </c>
      <c r="B74" s="362" t="s">
        <v>380</v>
      </c>
      <c r="C74" s="355">
        <v>100000</v>
      </c>
      <c r="D74" s="355">
        <v>721000</v>
      </c>
      <c r="E74" s="338">
        <v>721000</v>
      </c>
    </row>
    <row r="75" spans="1:5" s="361" customFormat="1" ht="12" customHeight="1" thickBot="1">
      <c r="A75" s="315" t="s">
        <v>381</v>
      </c>
      <c r="B75" s="364" t="s">
        <v>382</v>
      </c>
      <c r="C75" s="355"/>
      <c r="D75" s="355"/>
      <c r="E75" s="338"/>
    </row>
    <row r="76" spans="1:5" s="361" customFormat="1" ht="12" customHeight="1" thickBot="1">
      <c r="A76" s="373" t="s">
        <v>383</v>
      </c>
      <c r="B76" s="341" t="s">
        <v>384</v>
      </c>
      <c r="C76" s="351">
        <f>+C77+C78+C79</f>
        <v>0</v>
      </c>
      <c r="D76" s="351">
        <f>+D77+D78+D79</f>
        <v>0</v>
      </c>
      <c r="E76" s="334">
        <f>+E77+E78+E79</f>
        <v>0</v>
      </c>
    </row>
    <row r="77" spans="1:5" s="361" customFormat="1" ht="12" customHeight="1">
      <c r="A77" s="314" t="s">
        <v>385</v>
      </c>
      <c r="B77" s="362" t="s">
        <v>386</v>
      </c>
      <c r="C77" s="355"/>
      <c r="D77" s="355"/>
      <c r="E77" s="338"/>
    </row>
    <row r="78" spans="1:5" s="361" customFormat="1" ht="12" customHeight="1">
      <c r="A78" s="313" t="s">
        <v>387</v>
      </c>
      <c r="B78" s="363" t="s">
        <v>388</v>
      </c>
      <c r="C78" s="355"/>
      <c r="D78" s="355"/>
      <c r="E78" s="338"/>
    </row>
    <row r="79" spans="1:5" s="361" customFormat="1" ht="12" customHeight="1" thickBot="1">
      <c r="A79" s="315" t="s">
        <v>389</v>
      </c>
      <c r="B79" s="343" t="s">
        <v>390</v>
      </c>
      <c r="C79" s="355"/>
      <c r="D79" s="355"/>
      <c r="E79" s="338"/>
    </row>
    <row r="80" spans="1:5" s="361" customFormat="1" ht="12" customHeight="1" thickBot="1">
      <c r="A80" s="373" t="s">
        <v>391</v>
      </c>
      <c r="B80" s="341" t="s">
        <v>392</v>
      </c>
      <c r="C80" s="351">
        <f>+C81+C82+C83+C84</f>
        <v>0</v>
      </c>
      <c r="D80" s="351">
        <f>+D81+D82+D83+D84</f>
        <v>0</v>
      </c>
      <c r="E80" s="334">
        <f>+E81+E82+E83+E84</f>
        <v>0</v>
      </c>
    </row>
    <row r="81" spans="1:5" s="361" customFormat="1" ht="12" customHeight="1">
      <c r="A81" s="365" t="s">
        <v>393</v>
      </c>
      <c r="B81" s="362" t="s">
        <v>394</v>
      </c>
      <c r="C81" s="355"/>
      <c r="D81" s="355"/>
      <c r="E81" s="338"/>
    </row>
    <row r="82" spans="1:5" s="361" customFormat="1" ht="12" customHeight="1">
      <c r="A82" s="366" t="s">
        <v>395</v>
      </c>
      <c r="B82" s="363" t="s">
        <v>396</v>
      </c>
      <c r="C82" s="355"/>
      <c r="D82" s="355"/>
      <c r="E82" s="338"/>
    </row>
    <row r="83" spans="1:5" s="361" customFormat="1" ht="12" customHeight="1">
      <c r="A83" s="366" t="s">
        <v>397</v>
      </c>
      <c r="B83" s="363" t="s">
        <v>398</v>
      </c>
      <c r="C83" s="355"/>
      <c r="D83" s="355"/>
      <c r="E83" s="338"/>
    </row>
    <row r="84" spans="1:5" s="361" customFormat="1" ht="12" customHeight="1" thickBot="1">
      <c r="A84" s="374" t="s">
        <v>399</v>
      </c>
      <c r="B84" s="343" t="s">
        <v>400</v>
      </c>
      <c r="C84" s="355"/>
      <c r="D84" s="355"/>
      <c r="E84" s="338"/>
    </row>
    <row r="85" spans="1:5" s="361" customFormat="1" ht="12" customHeight="1" thickBot="1">
      <c r="A85" s="373" t="s">
        <v>401</v>
      </c>
      <c r="B85" s="341" t="s">
        <v>402</v>
      </c>
      <c r="C85" s="376"/>
      <c r="D85" s="376"/>
      <c r="E85" s="377"/>
    </row>
    <row r="86" spans="1:5" s="361" customFormat="1" ht="12" customHeight="1" thickBot="1">
      <c r="A86" s="373" t="s">
        <v>403</v>
      </c>
      <c r="B86" s="297" t="s">
        <v>404</v>
      </c>
      <c r="C86" s="357">
        <f>+C64+C68+C73+C76+C80+C85</f>
        <v>100000</v>
      </c>
      <c r="D86" s="357">
        <f>+D64+D68+D73+D76+D80+D85</f>
        <v>721000</v>
      </c>
      <c r="E86" s="370">
        <f>+E64+E68+E73+E76+E80+E85</f>
        <v>721000</v>
      </c>
    </row>
    <row r="87" spans="1:5" s="361" customFormat="1" ht="12" customHeight="1" thickBot="1">
      <c r="A87" s="375" t="s">
        <v>405</v>
      </c>
      <c r="B87" s="300" t="s">
        <v>406</v>
      </c>
      <c r="C87" s="357">
        <f>+C63+C86</f>
        <v>100000</v>
      </c>
      <c r="D87" s="357">
        <f>+D63+D86</f>
        <v>2913000</v>
      </c>
      <c r="E87" s="370">
        <f>+E63+E86</f>
        <v>2905040</v>
      </c>
    </row>
    <row r="88" spans="1:5" s="361" customFormat="1" ht="12" customHeight="1">
      <c r="A88" s="295"/>
      <c r="B88" s="295"/>
      <c r="C88" s="296"/>
      <c r="D88" s="296"/>
      <c r="E88" s="296"/>
    </row>
    <row r="89" spans="1:5" ht="16.5" customHeight="1">
      <c r="A89" s="728" t="s">
        <v>36</v>
      </c>
      <c r="B89" s="728"/>
      <c r="C89" s="728"/>
      <c r="D89" s="728"/>
      <c r="E89" s="728"/>
    </row>
    <row r="90" spans="1:5" s="367" customFormat="1" ht="16.5" customHeight="1" thickBot="1">
      <c r="A90" s="46" t="s">
        <v>110</v>
      </c>
      <c r="B90" s="46"/>
      <c r="C90" s="328"/>
      <c r="D90" s="328"/>
      <c r="E90" s="328" t="str">
        <f>E4</f>
        <v>Forintban!</v>
      </c>
    </row>
    <row r="91" spans="1:5" s="367" customFormat="1" ht="16.5" customHeight="1">
      <c r="A91" s="729" t="s">
        <v>57</v>
      </c>
      <c r="B91" s="720" t="s">
        <v>173</v>
      </c>
      <c r="C91" s="722" t="str">
        <f>+C5</f>
        <v>2016. évi</v>
      </c>
      <c r="D91" s="722"/>
      <c r="E91" s="723"/>
    </row>
    <row r="92" spans="1:5" ht="37.5" customHeight="1" thickBot="1">
      <c r="A92" s="730"/>
      <c r="B92" s="721"/>
      <c r="C92" s="47" t="s">
        <v>174</v>
      </c>
      <c r="D92" s="47" t="s">
        <v>179</v>
      </c>
      <c r="E92" s="48" t="s">
        <v>180</v>
      </c>
    </row>
    <row r="93" spans="1:5" s="360" customFormat="1" ht="12" customHeight="1" thickBot="1">
      <c r="A93" s="324" t="s">
        <v>407</v>
      </c>
      <c r="B93" s="325" t="s">
        <v>408</v>
      </c>
      <c r="C93" s="325" t="s">
        <v>409</v>
      </c>
      <c r="D93" s="325" t="s">
        <v>410</v>
      </c>
      <c r="E93" s="326" t="s">
        <v>411</v>
      </c>
    </row>
    <row r="94" spans="1:5" ht="12" customHeight="1" thickBot="1">
      <c r="A94" s="321" t="s">
        <v>7</v>
      </c>
      <c r="B94" s="323" t="s">
        <v>413</v>
      </c>
      <c r="C94" s="350">
        <f>SUM(C95:C99)</f>
        <v>100000</v>
      </c>
      <c r="D94" s="350">
        <f>SUM(D95:D99)</f>
        <v>2913000</v>
      </c>
      <c r="E94" s="305">
        <f>SUM(E95:E99)</f>
        <v>2905040</v>
      </c>
    </row>
    <row r="95" spans="1:5" ht="12" customHeight="1">
      <c r="A95" s="316" t="s">
        <v>69</v>
      </c>
      <c r="B95" s="309" t="s">
        <v>37</v>
      </c>
      <c r="C95" s="77"/>
      <c r="D95" s="77"/>
      <c r="E95" s="304"/>
    </row>
    <row r="96" spans="1:5" ht="12" customHeight="1">
      <c r="A96" s="313" t="s">
        <v>70</v>
      </c>
      <c r="B96" s="307" t="s">
        <v>131</v>
      </c>
      <c r="C96" s="352"/>
      <c r="D96" s="352"/>
      <c r="E96" s="335"/>
    </row>
    <row r="97" spans="1:5" ht="12" customHeight="1">
      <c r="A97" s="313" t="s">
        <v>71</v>
      </c>
      <c r="B97" s="307" t="s">
        <v>98</v>
      </c>
      <c r="C97" s="354"/>
      <c r="D97" s="354"/>
      <c r="E97" s="337"/>
    </row>
    <row r="98" spans="1:5" ht="12" customHeight="1">
      <c r="A98" s="313" t="s">
        <v>72</v>
      </c>
      <c r="B98" s="310" t="s">
        <v>132</v>
      </c>
      <c r="C98" s="354">
        <v>100000</v>
      </c>
      <c r="D98" s="354">
        <v>2913000</v>
      </c>
      <c r="E98" s="337">
        <v>2905040</v>
      </c>
    </row>
    <row r="99" spans="1:5" ht="12" customHeight="1">
      <c r="A99" s="313" t="s">
        <v>81</v>
      </c>
      <c r="B99" s="318" t="s">
        <v>133</v>
      </c>
      <c r="C99" s="354"/>
      <c r="D99" s="354"/>
      <c r="E99" s="337"/>
    </row>
    <row r="100" spans="1:5" ht="12" customHeight="1">
      <c r="A100" s="313" t="s">
        <v>73</v>
      </c>
      <c r="B100" s="307" t="s">
        <v>414</v>
      </c>
      <c r="C100" s="354"/>
      <c r="D100" s="354"/>
      <c r="E100" s="337"/>
    </row>
    <row r="101" spans="1:5" ht="12" customHeight="1">
      <c r="A101" s="313" t="s">
        <v>74</v>
      </c>
      <c r="B101" s="330" t="s">
        <v>415</v>
      </c>
      <c r="C101" s="354"/>
      <c r="D101" s="354"/>
      <c r="E101" s="337"/>
    </row>
    <row r="102" spans="1:5" ht="12" customHeight="1">
      <c r="A102" s="313" t="s">
        <v>82</v>
      </c>
      <c r="B102" s="331" t="s">
        <v>416</v>
      </c>
      <c r="C102" s="354"/>
      <c r="D102" s="354"/>
      <c r="E102" s="337"/>
    </row>
    <row r="103" spans="1:5" ht="12" customHeight="1">
      <c r="A103" s="313" t="s">
        <v>83</v>
      </c>
      <c r="B103" s="331" t="s">
        <v>417</v>
      </c>
      <c r="C103" s="354"/>
      <c r="D103" s="354"/>
      <c r="E103" s="337"/>
    </row>
    <row r="104" spans="1:5" ht="12" customHeight="1">
      <c r="A104" s="313" t="s">
        <v>84</v>
      </c>
      <c r="B104" s="330" t="s">
        <v>418</v>
      </c>
      <c r="C104" s="354"/>
      <c r="D104" s="354"/>
      <c r="E104" s="337"/>
    </row>
    <row r="105" spans="1:5" ht="12" customHeight="1">
      <c r="A105" s="313" t="s">
        <v>85</v>
      </c>
      <c r="B105" s="330" t="s">
        <v>419</v>
      </c>
      <c r="C105" s="354"/>
      <c r="D105" s="354"/>
      <c r="E105" s="337"/>
    </row>
    <row r="106" spans="1:5" ht="12" customHeight="1">
      <c r="A106" s="313" t="s">
        <v>87</v>
      </c>
      <c r="B106" s="331" t="s">
        <v>420</v>
      </c>
      <c r="C106" s="354"/>
      <c r="D106" s="354"/>
      <c r="E106" s="337"/>
    </row>
    <row r="107" spans="1:5" ht="12" customHeight="1">
      <c r="A107" s="312" t="s">
        <v>134</v>
      </c>
      <c r="B107" s="332" t="s">
        <v>421</v>
      </c>
      <c r="C107" s="354"/>
      <c r="D107" s="354"/>
      <c r="E107" s="337"/>
    </row>
    <row r="108" spans="1:5" ht="12" customHeight="1">
      <c r="A108" s="313" t="s">
        <v>422</v>
      </c>
      <c r="B108" s="332" t="s">
        <v>423</v>
      </c>
      <c r="C108" s="354"/>
      <c r="D108" s="354"/>
      <c r="E108" s="337"/>
    </row>
    <row r="109" spans="1:5" ht="12" customHeight="1" thickBot="1">
      <c r="A109" s="317" t="s">
        <v>424</v>
      </c>
      <c r="B109" s="333" t="s">
        <v>425</v>
      </c>
      <c r="C109" s="78"/>
      <c r="D109" s="78"/>
      <c r="E109" s="298"/>
    </row>
    <row r="110" spans="1:5" ht="12" customHeight="1" thickBot="1">
      <c r="A110" s="319" t="s">
        <v>8</v>
      </c>
      <c r="B110" s="322" t="s">
        <v>426</v>
      </c>
      <c r="C110" s="351">
        <f>+C111+C113+C115</f>
        <v>0</v>
      </c>
      <c r="D110" s="351">
        <f>+D111+D113+D115</f>
        <v>0</v>
      </c>
      <c r="E110" s="334">
        <f>+E111+E113+E115</f>
        <v>0</v>
      </c>
    </row>
    <row r="111" spans="1:5" ht="12" customHeight="1">
      <c r="A111" s="314" t="s">
        <v>75</v>
      </c>
      <c r="B111" s="307" t="s">
        <v>154</v>
      </c>
      <c r="C111" s="353"/>
      <c r="D111" s="353"/>
      <c r="E111" s="336"/>
    </row>
    <row r="112" spans="1:5" ht="12" customHeight="1">
      <c r="A112" s="314" t="s">
        <v>76</v>
      </c>
      <c r="B112" s="311" t="s">
        <v>427</v>
      </c>
      <c r="C112" s="353"/>
      <c r="D112" s="353"/>
      <c r="E112" s="336"/>
    </row>
    <row r="113" spans="1:5" ht="15.75">
      <c r="A113" s="314" t="s">
        <v>77</v>
      </c>
      <c r="B113" s="311" t="s">
        <v>135</v>
      </c>
      <c r="C113" s="352"/>
      <c r="D113" s="352"/>
      <c r="E113" s="335"/>
    </row>
    <row r="114" spans="1:5" ht="12" customHeight="1">
      <c r="A114" s="314" t="s">
        <v>78</v>
      </c>
      <c r="B114" s="311" t="s">
        <v>428</v>
      </c>
      <c r="C114" s="352"/>
      <c r="D114" s="352"/>
      <c r="E114" s="335"/>
    </row>
    <row r="115" spans="1:5" ht="12" customHeight="1">
      <c r="A115" s="314" t="s">
        <v>79</v>
      </c>
      <c r="B115" s="343" t="s">
        <v>156</v>
      </c>
      <c r="C115" s="352"/>
      <c r="D115" s="352"/>
      <c r="E115" s="335"/>
    </row>
    <row r="116" spans="1:5" ht="21.75" customHeight="1">
      <c r="A116" s="314" t="s">
        <v>86</v>
      </c>
      <c r="B116" s="342" t="s">
        <v>429</v>
      </c>
      <c r="C116" s="352"/>
      <c r="D116" s="352"/>
      <c r="E116" s="335"/>
    </row>
    <row r="117" spans="1:5" ht="24" customHeight="1">
      <c r="A117" s="314" t="s">
        <v>88</v>
      </c>
      <c r="B117" s="358" t="s">
        <v>430</v>
      </c>
      <c r="C117" s="352"/>
      <c r="D117" s="352"/>
      <c r="E117" s="335"/>
    </row>
    <row r="118" spans="1:5" ht="12" customHeight="1">
      <c r="A118" s="314" t="s">
        <v>136</v>
      </c>
      <c r="B118" s="331" t="s">
        <v>417</v>
      </c>
      <c r="C118" s="352"/>
      <c r="D118" s="352"/>
      <c r="E118" s="335"/>
    </row>
    <row r="119" spans="1:5" ht="12" customHeight="1">
      <c r="A119" s="314" t="s">
        <v>137</v>
      </c>
      <c r="B119" s="331" t="s">
        <v>431</v>
      </c>
      <c r="C119" s="352"/>
      <c r="D119" s="352"/>
      <c r="E119" s="335"/>
    </row>
    <row r="120" spans="1:5" ht="12" customHeight="1">
      <c r="A120" s="314" t="s">
        <v>138</v>
      </c>
      <c r="B120" s="331" t="s">
        <v>432</v>
      </c>
      <c r="C120" s="352"/>
      <c r="D120" s="352"/>
      <c r="E120" s="335"/>
    </row>
    <row r="121" spans="1:5" s="378" customFormat="1" ht="12" customHeight="1">
      <c r="A121" s="314" t="s">
        <v>433</v>
      </c>
      <c r="B121" s="331" t="s">
        <v>420</v>
      </c>
      <c r="C121" s="352"/>
      <c r="D121" s="352"/>
      <c r="E121" s="335"/>
    </row>
    <row r="122" spans="1:5" ht="12" customHeight="1">
      <c r="A122" s="314" t="s">
        <v>434</v>
      </c>
      <c r="B122" s="331" t="s">
        <v>435</v>
      </c>
      <c r="C122" s="352"/>
      <c r="D122" s="352"/>
      <c r="E122" s="335"/>
    </row>
    <row r="123" spans="1:5" ht="12" customHeight="1" thickBot="1">
      <c r="A123" s="312" t="s">
        <v>436</v>
      </c>
      <c r="B123" s="331" t="s">
        <v>437</v>
      </c>
      <c r="C123" s="354"/>
      <c r="D123" s="354"/>
      <c r="E123" s="337"/>
    </row>
    <row r="124" spans="1:5" ht="12" customHeight="1" thickBot="1">
      <c r="A124" s="319" t="s">
        <v>9</v>
      </c>
      <c r="B124" s="327" t="s">
        <v>438</v>
      </c>
      <c r="C124" s="351">
        <f>+C125+C126</f>
        <v>0</v>
      </c>
      <c r="D124" s="351">
        <f>+D125+D126</f>
        <v>0</v>
      </c>
      <c r="E124" s="334">
        <f>+E125+E126</f>
        <v>0</v>
      </c>
    </row>
    <row r="125" spans="1:5" ht="12" customHeight="1">
      <c r="A125" s="314" t="s">
        <v>58</v>
      </c>
      <c r="B125" s="308" t="s">
        <v>45</v>
      </c>
      <c r="C125" s="353"/>
      <c r="D125" s="353"/>
      <c r="E125" s="336"/>
    </row>
    <row r="126" spans="1:5" ht="12" customHeight="1" thickBot="1">
      <c r="A126" s="315" t="s">
        <v>59</v>
      </c>
      <c r="B126" s="311" t="s">
        <v>46</v>
      </c>
      <c r="C126" s="354"/>
      <c r="D126" s="354"/>
      <c r="E126" s="337"/>
    </row>
    <row r="127" spans="1:5" ht="12" customHeight="1" thickBot="1">
      <c r="A127" s="319" t="s">
        <v>10</v>
      </c>
      <c r="B127" s="327" t="s">
        <v>439</v>
      </c>
      <c r="C127" s="351">
        <f>+C94+C110+C124</f>
        <v>100000</v>
      </c>
      <c r="D127" s="351">
        <f>+D94+D110+D124</f>
        <v>2913000</v>
      </c>
      <c r="E127" s="334">
        <f>+E94+E110+E124</f>
        <v>2905040</v>
      </c>
    </row>
    <row r="128" spans="1:5" ht="12" customHeight="1" thickBot="1">
      <c r="A128" s="319" t="s">
        <v>11</v>
      </c>
      <c r="B128" s="327" t="s">
        <v>440</v>
      </c>
      <c r="C128" s="351">
        <f>+C129+C130+C131</f>
        <v>0</v>
      </c>
      <c r="D128" s="351">
        <f>+D129+D130+D131</f>
        <v>0</v>
      </c>
      <c r="E128" s="334">
        <f>+E129+E130+E131</f>
        <v>0</v>
      </c>
    </row>
    <row r="129" spans="1:5" ht="12" customHeight="1">
      <c r="A129" s="314" t="s">
        <v>62</v>
      </c>
      <c r="B129" s="308" t="s">
        <v>441</v>
      </c>
      <c r="C129" s="352"/>
      <c r="D129" s="352"/>
      <c r="E129" s="335"/>
    </row>
    <row r="130" spans="1:5" ht="12" customHeight="1">
      <c r="A130" s="314" t="s">
        <v>63</v>
      </c>
      <c r="B130" s="308" t="s">
        <v>442</v>
      </c>
      <c r="C130" s="352"/>
      <c r="D130" s="352"/>
      <c r="E130" s="335"/>
    </row>
    <row r="131" spans="1:5" ht="12" customHeight="1" thickBot="1">
      <c r="A131" s="312" t="s">
        <v>64</v>
      </c>
      <c r="B131" s="306" t="s">
        <v>443</v>
      </c>
      <c r="C131" s="352"/>
      <c r="D131" s="352"/>
      <c r="E131" s="335"/>
    </row>
    <row r="132" spans="1:5" ht="12" customHeight="1" thickBot="1">
      <c r="A132" s="319" t="s">
        <v>12</v>
      </c>
      <c r="B132" s="327" t="s">
        <v>444</v>
      </c>
      <c r="C132" s="351">
        <f>+C133+C134+C136+C135</f>
        <v>0</v>
      </c>
      <c r="D132" s="351">
        <f>+D133+D134+D136+D135</f>
        <v>0</v>
      </c>
      <c r="E132" s="334">
        <f>+E133+E134+E136+E135</f>
        <v>0</v>
      </c>
    </row>
    <row r="133" spans="1:5" ht="12" customHeight="1">
      <c r="A133" s="314" t="s">
        <v>65</v>
      </c>
      <c r="B133" s="308" t="s">
        <v>445</v>
      </c>
      <c r="C133" s="352"/>
      <c r="D133" s="352"/>
      <c r="E133" s="335"/>
    </row>
    <row r="134" spans="1:5" ht="12" customHeight="1">
      <c r="A134" s="314" t="s">
        <v>66</v>
      </c>
      <c r="B134" s="308" t="s">
        <v>446</v>
      </c>
      <c r="C134" s="352"/>
      <c r="D134" s="352"/>
      <c r="E134" s="335"/>
    </row>
    <row r="135" spans="1:5" ht="12" customHeight="1">
      <c r="A135" s="314" t="s">
        <v>341</v>
      </c>
      <c r="B135" s="308" t="s">
        <v>447</v>
      </c>
      <c r="C135" s="352"/>
      <c r="D135" s="352"/>
      <c r="E135" s="335"/>
    </row>
    <row r="136" spans="1:5" ht="12" customHeight="1" thickBot="1">
      <c r="A136" s="312" t="s">
        <v>343</v>
      </c>
      <c r="B136" s="306" t="s">
        <v>448</v>
      </c>
      <c r="C136" s="352"/>
      <c r="D136" s="352"/>
      <c r="E136" s="335"/>
    </row>
    <row r="137" spans="1:5" ht="12" customHeight="1" thickBot="1">
      <c r="A137" s="319" t="s">
        <v>13</v>
      </c>
      <c r="B137" s="327" t="s">
        <v>449</v>
      </c>
      <c r="C137" s="357">
        <f>+C138+C139+C140+C141</f>
        <v>0</v>
      </c>
      <c r="D137" s="357">
        <f>+D138+D139+D140+D141</f>
        <v>0</v>
      </c>
      <c r="E137" s="370">
        <f>+E138+E139+E140+E141</f>
        <v>0</v>
      </c>
    </row>
    <row r="138" spans="1:5" ht="12" customHeight="1">
      <c r="A138" s="314" t="s">
        <v>67</v>
      </c>
      <c r="B138" s="308" t="s">
        <v>450</v>
      </c>
      <c r="C138" s="352"/>
      <c r="D138" s="352"/>
      <c r="E138" s="335"/>
    </row>
    <row r="139" spans="1:5" ht="12" customHeight="1">
      <c r="A139" s="314" t="s">
        <v>68</v>
      </c>
      <c r="B139" s="308" t="s">
        <v>451</v>
      </c>
      <c r="C139" s="352"/>
      <c r="D139" s="352"/>
      <c r="E139" s="335"/>
    </row>
    <row r="140" spans="1:5" ht="12" customHeight="1">
      <c r="A140" s="314" t="s">
        <v>350</v>
      </c>
      <c r="B140" s="308" t="s">
        <v>452</v>
      </c>
      <c r="C140" s="352"/>
      <c r="D140" s="352"/>
      <c r="E140" s="335"/>
    </row>
    <row r="141" spans="1:5" ht="12" customHeight="1" thickBot="1">
      <c r="A141" s="312" t="s">
        <v>352</v>
      </c>
      <c r="B141" s="306" t="s">
        <v>453</v>
      </c>
      <c r="C141" s="352"/>
      <c r="D141" s="352"/>
      <c r="E141" s="335"/>
    </row>
    <row r="142" spans="1:9" ht="15" customHeight="1" thickBot="1">
      <c r="A142" s="319" t="s">
        <v>14</v>
      </c>
      <c r="B142" s="327" t="s">
        <v>454</v>
      </c>
      <c r="C142" s="79">
        <f>+C143+C144+C145+C146</f>
        <v>0</v>
      </c>
      <c r="D142" s="79">
        <f>+D143+D144+D145+D146</f>
        <v>0</v>
      </c>
      <c r="E142" s="303">
        <f>+E143+E144+E145+E146</f>
        <v>0</v>
      </c>
      <c r="F142" s="368"/>
      <c r="G142" s="369"/>
      <c r="H142" s="369"/>
      <c r="I142" s="369"/>
    </row>
    <row r="143" spans="1:5" s="361" customFormat="1" ht="12.75" customHeight="1">
      <c r="A143" s="314" t="s">
        <v>129</v>
      </c>
      <c r="B143" s="308" t="s">
        <v>455</v>
      </c>
      <c r="C143" s="352"/>
      <c r="D143" s="352"/>
      <c r="E143" s="335"/>
    </row>
    <row r="144" spans="1:5" ht="12.75" customHeight="1">
      <c r="A144" s="314" t="s">
        <v>130</v>
      </c>
      <c r="B144" s="308" t="s">
        <v>456</v>
      </c>
      <c r="C144" s="352"/>
      <c r="D144" s="352"/>
      <c r="E144" s="335"/>
    </row>
    <row r="145" spans="1:5" ht="12.75" customHeight="1">
      <c r="A145" s="314" t="s">
        <v>155</v>
      </c>
      <c r="B145" s="308" t="s">
        <v>457</v>
      </c>
      <c r="C145" s="352"/>
      <c r="D145" s="352"/>
      <c r="E145" s="335"/>
    </row>
    <row r="146" spans="1:5" ht="12.75" customHeight="1" thickBot="1">
      <c r="A146" s="314" t="s">
        <v>358</v>
      </c>
      <c r="B146" s="308" t="s">
        <v>458</v>
      </c>
      <c r="C146" s="352"/>
      <c r="D146" s="352"/>
      <c r="E146" s="335"/>
    </row>
    <row r="147" spans="1:5" ht="16.5" thickBot="1">
      <c r="A147" s="319" t="s">
        <v>15</v>
      </c>
      <c r="B147" s="327" t="s">
        <v>459</v>
      </c>
      <c r="C147" s="301">
        <f>+C128+C132+C137+C142</f>
        <v>0</v>
      </c>
      <c r="D147" s="301">
        <f>+D128+D132+D137+D142</f>
        <v>0</v>
      </c>
      <c r="E147" s="302">
        <f>+E128+E132+E137+E142</f>
        <v>0</v>
      </c>
    </row>
    <row r="148" spans="1:5" ht="16.5" thickBot="1">
      <c r="A148" s="344" t="s">
        <v>16</v>
      </c>
      <c r="B148" s="347" t="s">
        <v>460</v>
      </c>
      <c r="C148" s="301">
        <f>+C127+C147</f>
        <v>100000</v>
      </c>
      <c r="D148" s="301">
        <f>+D127+D147</f>
        <v>2913000</v>
      </c>
      <c r="E148" s="302">
        <f>+E127+E147</f>
        <v>2905040</v>
      </c>
    </row>
    <row r="150" spans="1:5" ht="18.75" customHeight="1">
      <c r="A150" s="727" t="s">
        <v>461</v>
      </c>
      <c r="B150" s="727"/>
      <c r="C150" s="727"/>
      <c r="D150" s="727"/>
      <c r="E150" s="727"/>
    </row>
    <row r="151" spans="1:5" ht="13.5" customHeight="1" thickBot="1">
      <c r="A151" s="329" t="s">
        <v>111</v>
      </c>
      <c r="B151" s="329"/>
      <c r="C151" s="359"/>
      <c r="E151" s="346" t="str">
        <f>E90</f>
        <v>Forintban!</v>
      </c>
    </row>
    <row r="152" spans="1:5" ht="21.75" thickBot="1">
      <c r="A152" s="319">
        <v>1</v>
      </c>
      <c r="B152" s="322" t="s">
        <v>462</v>
      </c>
      <c r="C152" s="345">
        <f>+C63-C127</f>
        <v>-100000</v>
      </c>
      <c r="D152" s="345">
        <f>+D63-D127</f>
        <v>-721000</v>
      </c>
      <c r="E152" s="345">
        <f>+E63-E127</f>
        <v>-721000</v>
      </c>
    </row>
    <row r="153" spans="1:5" ht="21.75" thickBot="1">
      <c r="A153" s="319" t="s">
        <v>8</v>
      </c>
      <c r="B153" s="322" t="s">
        <v>463</v>
      </c>
      <c r="C153" s="345">
        <f>+C86-C147</f>
        <v>100000</v>
      </c>
      <c r="D153" s="345">
        <f>+D86-D147</f>
        <v>721000</v>
      </c>
      <c r="E153" s="345">
        <f>+E86-E147</f>
        <v>721000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spans="3:5" s="348" customFormat="1" ht="12.75" customHeight="1">
      <c r="C163" s="349"/>
      <c r="D163" s="349"/>
      <c r="E163" s="349"/>
    </row>
  </sheetData>
  <sheetProtection/>
  <mergeCells count="11">
    <mergeCell ref="A91:A92"/>
    <mergeCell ref="B91:B92"/>
    <mergeCell ref="C91:E91"/>
    <mergeCell ref="A1:E1"/>
    <mergeCell ref="A2:E2"/>
    <mergeCell ref="A150:E150"/>
    <mergeCell ref="A3:E3"/>
    <mergeCell ref="A5:A6"/>
    <mergeCell ref="B5:B6"/>
    <mergeCell ref="C5:E5"/>
    <mergeCell ref="A89:E89"/>
  </mergeCells>
  <printOptions horizontalCentered="1"/>
  <pageMargins left="0.5905511811023623" right="0.5905511811023623" top="0.6692913385826772" bottom="0.6692913385826772" header="0" footer="0"/>
  <pageSetup fitToHeight="2" horizontalDpi="600" verticalDpi="600" orientation="portrait" paperSize="9" scale="75" r:id="rId1"/>
  <headerFooter alignWithMargins="0">
    <oddHeader xml:space="preserve">&amp;R&amp;"Times New Roman CE,Félkövér dőlt"&amp;11 </oddHeader>
  </headerFooter>
  <rowBreaks count="1" manualBreakCount="1"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C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91" t="s">
        <v>115</v>
      </c>
      <c r="C1" s="392"/>
      <c r="D1" s="392"/>
      <c r="E1" s="392"/>
      <c r="F1" s="392"/>
      <c r="G1" s="392"/>
      <c r="H1" s="392"/>
      <c r="I1" s="392"/>
      <c r="J1" s="733" t="s">
        <v>813</v>
      </c>
    </row>
    <row r="2" spans="7:10" ht="14.25" thickBot="1">
      <c r="G2" s="39"/>
      <c r="H2" s="39"/>
      <c r="I2" s="39" t="str">
        <f>'1.4.sz.mell.'!E4</f>
        <v>Forintban!</v>
      </c>
      <c r="J2" s="733"/>
    </row>
    <row r="3" spans="1:10" ht="18" customHeight="1" thickBot="1">
      <c r="A3" s="731" t="s">
        <v>57</v>
      </c>
      <c r="B3" s="418" t="s">
        <v>42</v>
      </c>
      <c r="C3" s="419"/>
      <c r="D3" s="419"/>
      <c r="E3" s="419"/>
      <c r="F3" s="418" t="s">
        <v>43</v>
      </c>
      <c r="G3" s="420"/>
      <c r="H3" s="420"/>
      <c r="I3" s="420"/>
      <c r="J3" s="733"/>
    </row>
    <row r="4" spans="1:10" s="393" customFormat="1" ht="35.25" customHeight="1" thickBot="1">
      <c r="A4" s="732"/>
      <c r="B4" s="28" t="s">
        <v>50</v>
      </c>
      <c r="C4" s="29" t="str">
        <f>+CONCATENATE(LEFT('1.1.sz.mell.'!C5,4),". évi eredeti előirányzat")</f>
        <v>2016. évi eredeti előirányzat</v>
      </c>
      <c r="D4" s="379" t="str">
        <f>+CONCATENATE(LEFT('1.1.sz.mell.'!C5,4),". évi módosított előirányzat")</f>
        <v>2016. évi módosított előirányzat</v>
      </c>
      <c r="E4" s="29" t="str">
        <f>+CONCATENATE(LEFT('1.1.sz.mell.'!C5,4),". évi teljesítés")</f>
        <v>2016. évi teljesítés</v>
      </c>
      <c r="F4" s="28" t="s">
        <v>50</v>
      </c>
      <c r="G4" s="29" t="str">
        <f>+C4</f>
        <v>2016. évi eredeti előirányzat</v>
      </c>
      <c r="H4" s="379" t="str">
        <f>+D4</f>
        <v>2016. évi módosított előirányzat</v>
      </c>
      <c r="I4" s="408" t="str">
        <f>+E4</f>
        <v>2016. évi teljesítés</v>
      </c>
      <c r="J4" s="733"/>
    </row>
    <row r="5" spans="1:10" s="394" customFormat="1" ht="12" customHeight="1" thickBot="1">
      <c r="A5" s="421" t="s">
        <v>407</v>
      </c>
      <c r="B5" s="422" t="s">
        <v>408</v>
      </c>
      <c r="C5" s="423" t="s">
        <v>409</v>
      </c>
      <c r="D5" s="423" t="s">
        <v>410</v>
      </c>
      <c r="E5" s="423" t="s">
        <v>411</v>
      </c>
      <c r="F5" s="422" t="s">
        <v>487</v>
      </c>
      <c r="G5" s="423" t="s">
        <v>488</v>
      </c>
      <c r="H5" s="423" t="s">
        <v>489</v>
      </c>
      <c r="I5" s="424" t="s">
        <v>490</v>
      </c>
      <c r="J5" s="733"/>
    </row>
    <row r="6" spans="1:10" ht="15" customHeight="1">
      <c r="A6" s="395" t="s">
        <v>7</v>
      </c>
      <c r="B6" s="396" t="s">
        <v>464</v>
      </c>
      <c r="C6" s="382">
        <v>176156000</v>
      </c>
      <c r="D6" s="382">
        <v>156066151</v>
      </c>
      <c r="E6" s="382">
        <v>156066151</v>
      </c>
      <c r="F6" s="396" t="s">
        <v>51</v>
      </c>
      <c r="G6" s="382">
        <v>183372000</v>
      </c>
      <c r="H6" s="382">
        <v>236003159</v>
      </c>
      <c r="I6" s="388">
        <v>193616371</v>
      </c>
      <c r="J6" s="733"/>
    </row>
    <row r="7" spans="1:10" ht="15" customHeight="1">
      <c r="A7" s="397" t="s">
        <v>8</v>
      </c>
      <c r="B7" s="398" t="s">
        <v>465</v>
      </c>
      <c r="C7" s="383">
        <v>111255000</v>
      </c>
      <c r="D7" s="383">
        <v>172973311</v>
      </c>
      <c r="E7" s="383">
        <v>149081967</v>
      </c>
      <c r="F7" s="398" t="s">
        <v>131</v>
      </c>
      <c r="G7" s="383">
        <v>36127000</v>
      </c>
      <c r="H7" s="383">
        <v>43769168</v>
      </c>
      <c r="I7" s="389">
        <v>36742447</v>
      </c>
      <c r="J7" s="733"/>
    </row>
    <row r="8" spans="1:10" ht="15" customHeight="1">
      <c r="A8" s="397" t="s">
        <v>9</v>
      </c>
      <c r="B8" s="398" t="s">
        <v>466</v>
      </c>
      <c r="C8" s="383"/>
      <c r="D8" s="383"/>
      <c r="E8" s="383"/>
      <c r="F8" s="398" t="s">
        <v>159</v>
      </c>
      <c r="G8" s="383">
        <v>67494000</v>
      </c>
      <c r="H8" s="383">
        <v>64989034</v>
      </c>
      <c r="I8" s="389">
        <v>58338436</v>
      </c>
      <c r="J8" s="733"/>
    </row>
    <row r="9" spans="1:10" ht="15" customHeight="1">
      <c r="A9" s="397" t="s">
        <v>10</v>
      </c>
      <c r="B9" s="398" t="s">
        <v>122</v>
      </c>
      <c r="C9" s="383">
        <v>9300000</v>
      </c>
      <c r="D9" s="383">
        <v>12504000</v>
      </c>
      <c r="E9" s="383">
        <v>12384521</v>
      </c>
      <c r="F9" s="398" t="s">
        <v>132</v>
      </c>
      <c r="G9" s="383">
        <v>7675000</v>
      </c>
      <c r="H9" s="383">
        <v>13212150</v>
      </c>
      <c r="I9" s="389">
        <v>11447627</v>
      </c>
      <c r="J9" s="733"/>
    </row>
    <row r="10" spans="1:10" ht="15" customHeight="1">
      <c r="A10" s="397" t="s">
        <v>11</v>
      </c>
      <c r="B10" s="399" t="s">
        <v>467</v>
      </c>
      <c r="C10" s="383">
        <v>30000</v>
      </c>
      <c r="D10" s="383">
        <v>30000</v>
      </c>
      <c r="E10" s="383">
        <v>24000</v>
      </c>
      <c r="F10" s="398" t="s">
        <v>133</v>
      </c>
      <c r="G10" s="383">
        <v>35070000</v>
      </c>
      <c r="H10" s="383">
        <v>35919841</v>
      </c>
      <c r="I10" s="389">
        <v>34552092</v>
      </c>
      <c r="J10" s="733"/>
    </row>
    <row r="11" spans="1:10" ht="15" customHeight="1">
      <c r="A11" s="397" t="s">
        <v>12</v>
      </c>
      <c r="B11" s="398" t="s">
        <v>657</v>
      </c>
      <c r="C11" s="384"/>
      <c r="D11" s="384"/>
      <c r="E11" s="384"/>
      <c r="F11" s="398" t="s">
        <v>38</v>
      </c>
      <c r="G11" s="383">
        <v>2000000</v>
      </c>
      <c r="H11" s="383">
        <v>2000000</v>
      </c>
      <c r="I11" s="389"/>
      <c r="J11" s="733"/>
    </row>
    <row r="12" spans="1:10" ht="15" customHeight="1">
      <c r="A12" s="397" t="s">
        <v>13</v>
      </c>
      <c r="B12" s="398" t="s">
        <v>337</v>
      </c>
      <c r="C12" s="383"/>
      <c r="D12" s="383"/>
      <c r="E12" s="383"/>
      <c r="F12" s="7"/>
      <c r="G12" s="383"/>
      <c r="H12" s="383"/>
      <c r="I12" s="389"/>
      <c r="J12" s="733"/>
    </row>
    <row r="13" spans="1:10" ht="15" customHeight="1">
      <c r="A13" s="397" t="s">
        <v>14</v>
      </c>
      <c r="B13" s="7" t="s">
        <v>739</v>
      </c>
      <c r="C13" s="383">
        <v>12572000</v>
      </c>
      <c r="D13" s="383">
        <v>16425250</v>
      </c>
      <c r="E13" s="383">
        <v>13542515</v>
      </c>
      <c r="F13" s="7"/>
      <c r="G13" s="383"/>
      <c r="H13" s="383"/>
      <c r="I13" s="389"/>
      <c r="J13" s="733"/>
    </row>
    <row r="14" spans="1:10" ht="15" customHeight="1">
      <c r="A14" s="397" t="s">
        <v>15</v>
      </c>
      <c r="B14" s="407"/>
      <c r="C14" s="384"/>
      <c r="D14" s="384"/>
      <c r="E14" s="384"/>
      <c r="F14" s="7"/>
      <c r="G14" s="383"/>
      <c r="H14" s="383"/>
      <c r="I14" s="389"/>
      <c r="J14" s="733"/>
    </row>
    <row r="15" spans="1:10" ht="15" customHeight="1">
      <c r="A15" s="397" t="s">
        <v>16</v>
      </c>
      <c r="B15" s="7"/>
      <c r="C15" s="383"/>
      <c r="D15" s="383"/>
      <c r="E15" s="383"/>
      <c r="F15" s="7"/>
      <c r="G15" s="383"/>
      <c r="H15" s="383"/>
      <c r="I15" s="389"/>
      <c r="J15" s="733"/>
    </row>
    <row r="16" spans="1:10" ht="15" customHeight="1">
      <c r="A16" s="397" t="s">
        <v>17</v>
      </c>
      <c r="B16" s="7"/>
      <c r="C16" s="383"/>
      <c r="D16" s="383"/>
      <c r="E16" s="383"/>
      <c r="F16" s="7"/>
      <c r="G16" s="383"/>
      <c r="H16" s="383"/>
      <c r="I16" s="389"/>
      <c r="J16" s="733"/>
    </row>
    <row r="17" spans="1:10" ht="15" customHeight="1" thickBot="1">
      <c r="A17" s="397" t="s">
        <v>18</v>
      </c>
      <c r="B17" s="13"/>
      <c r="C17" s="385"/>
      <c r="D17" s="385"/>
      <c r="E17" s="385"/>
      <c r="F17" s="7"/>
      <c r="G17" s="385"/>
      <c r="H17" s="385"/>
      <c r="I17" s="390"/>
      <c r="J17" s="733"/>
    </row>
    <row r="18" spans="1:10" ht="17.25" customHeight="1" thickBot="1">
      <c r="A18" s="400" t="s">
        <v>19</v>
      </c>
      <c r="B18" s="381" t="s">
        <v>468</v>
      </c>
      <c r="C18" s="386">
        <f>+C6+C7+C9+C10+C12+C13+C14+C15+C16+C17</f>
        <v>309313000</v>
      </c>
      <c r="D18" s="386">
        <f>+D6+D7+D9+D10+D12+D13+D14+D15+D16+D17</f>
        <v>357998712</v>
      </c>
      <c r="E18" s="386">
        <f>+E6+E7+E9+E10+E12+E13+E14+E15+E16+E17</f>
        <v>331099154</v>
      </c>
      <c r="F18" s="381" t="s">
        <v>474</v>
      </c>
      <c r="G18" s="386">
        <f>SUM(G6:G17)</f>
        <v>331738000</v>
      </c>
      <c r="H18" s="386">
        <f>SUM(H6:H17)</f>
        <v>395893352</v>
      </c>
      <c r="I18" s="386">
        <f>SUM(I6:I17)</f>
        <v>334696973</v>
      </c>
      <c r="J18" s="733"/>
    </row>
    <row r="19" spans="1:10" ht="15" customHeight="1">
      <c r="A19" s="401" t="s">
        <v>20</v>
      </c>
      <c r="B19" s="402" t="s">
        <v>469</v>
      </c>
      <c r="C19" s="40">
        <f>+C20+C21+C22+C23</f>
        <v>27704000</v>
      </c>
      <c r="D19" s="40">
        <f>+D20+D21+D22+D23</f>
        <v>37436800</v>
      </c>
      <c r="E19" s="40">
        <f>+E20+E21+E22+E23</f>
        <v>38076528</v>
      </c>
      <c r="F19" s="403" t="s">
        <v>139</v>
      </c>
      <c r="G19" s="387"/>
      <c r="H19" s="387"/>
      <c r="I19" s="387"/>
      <c r="J19" s="733"/>
    </row>
    <row r="20" spans="1:10" ht="15" customHeight="1">
      <c r="A20" s="404" t="s">
        <v>21</v>
      </c>
      <c r="B20" s="403" t="s">
        <v>152</v>
      </c>
      <c r="C20" s="380">
        <v>27704000</v>
      </c>
      <c r="D20" s="380">
        <v>37436800</v>
      </c>
      <c r="E20" s="380">
        <v>38076528</v>
      </c>
      <c r="F20" s="403" t="s">
        <v>475</v>
      </c>
      <c r="G20" s="380"/>
      <c r="H20" s="380"/>
      <c r="I20" s="380"/>
      <c r="J20" s="733"/>
    </row>
    <row r="21" spans="1:10" ht="15" customHeight="1">
      <c r="A21" s="404" t="s">
        <v>22</v>
      </c>
      <c r="B21" s="403" t="s">
        <v>153</v>
      </c>
      <c r="C21" s="380"/>
      <c r="D21" s="380"/>
      <c r="E21" s="380"/>
      <c r="F21" s="403" t="s">
        <v>113</v>
      </c>
      <c r="G21" s="380"/>
      <c r="H21" s="380"/>
      <c r="I21" s="380"/>
      <c r="J21" s="733"/>
    </row>
    <row r="22" spans="1:10" ht="15" customHeight="1">
      <c r="A22" s="404" t="s">
        <v>23</v>
      </c>
      <c r="B22" s="403" t="s">
        <v>157</v>
      </c>
      <c r="C22" s="380"/>
      <c r="D22" s="380"/>
      <c r="E22" s="380"/>
      <c r="F22" s="403" t="s">
        <v>114</v>
      </c>
      <c r="G22" s="380"/>
      <c r="H22" s="380"/>
      <c r="I22" s="380"/>
      <c r="J22" s="733"/>
    </row>
    <row r="23" spans="1:10" ht="15" customHeight="1">
      <c r="A23" s="404" t="s">
        <v>24</v>
      </c>
      <c r="B23" s="403" t="s">
        <v>158</v>
      </c>
      <c r="C23" s="380"/>
      <c r="D23" s="380"/>
      <c r="E23" s="380"/>
      <c r="F23" s="402" t="s">
        <v>160</v>
      </c>
      <c r="G23" s="380"/>
      <c r="H23" s="380"/>
      <c r="I23" s="380"/>
      <c r="J23" s="733"/>
    </row>
    <row r="24" spans="1:10" ht="15" customHeight="1">
      <c r="A24" s="404" t="s">
        <v>25</v>
      </c>
      <c r="B24" s="403" t="s">
        <v>470</v>
      </c>
      <c r="C24" s="405">
        <f>+C25+C26</f>
        <v>0</v>
      </c>
      <c r="D24" s="405">
        <f>+D25+D26</f>
        <v>5736590</v>
      </c>
      <c r="E24" s="405">
        <f>+E25+E26</f>
        <v>5736590</v>
      </c>
      <c r="F24" s="403" t="s">
        <v>140</v>
      </c>
      <c r="G24" s="380"/>
      <c r="H24" s="380"/>
      <c r="I24" s="380"/>
      <c r="J24" s="733"/>
    </row>
    <row r="25" spans="1:10" ht="15" customHeight="1">
      <c r="A25" s="401" t="s">
        <v>26</v>
      </c>
      <c r="B25" s="402" t="s">
        <v>471</v>
      </c>
      <c r="C25" s="387"/>
      <c r="D25" s="387"/>
      <c r="E25" s="387"/>
      <c r="F25" s="396" t="s">
        <v>141</v>
      </c>
      <c r="G25" s="387"/>
      <c r="H25" s="387"/>
      <c r="I25" s="387"/>
      <c r="J25" s="733"/>
    </row>
    <row r="26" spans="1:10" ht="15" customHeight="1" thickBot="1">
      <c r="A26" s="404" t="s">
        <v>27</v>
      </c>
      <c r="B26" s="403" t="s">
        <v>386</v>
      </c>
      <c r="C26" s="380"/>
      <c r="D26" s="380">
        <v>5736590</v>
      </c>
      <c r="E26" s="380">
        <v>5736590</v>
      </c>
      <c r="F26" s="438" t="s">
        <v>740</v>
      </c>
      <c r="G26" s="380">
        <v>5279000</v>
      </c>
      <c r="H26" s="380">
        <v>5278750</v>
      </c>
      <c r="I26" s="380">
        <v>5278750</v>
      </c>
      <c r="J26" s="733"/>
    </row>
    <row r="27" spans="1:10" ht="17.25" customHeight="1" thickBot="1">
      <c r="A27" s="400" t="s">
        <v>28</v>
      </c>
      <c r="B27" s="381" t="s">
        <v>472</v>
      </c>
      <c r="C27" s="386">
        <f>+C19+C24</f>
        <v>27704000</v>
      </c>
      <c r="D27" s="386">
        <f>+D19+D24</f>
        <v>43173390</v>
      </c>
      <c r="E27" s="386">
        <f>+E19+E24</f>
        <v>43813118</v>
      </c>
      <c r="F27" s="381" t="s">
        <v>476</v>
      </c>
      <c r="G27" s="386">
        <f>SUM(G19:G26)</f>
        <v>5279000</v>
      </c>
      <c r="H27" s="386">
        <f>SUM(H19:H26)</f>
        <v>5278750</v>
      </c>
      <c r="I27" s="386">
        <f>SUM(I19:I26)</f>
        <v>5278750</v>
      </c>
      <c r="J27" s="733"/>
    </row>
    <row r="28" spans="1:10" ht="17.25" customHeight="1" thickBot="1">
      <c r="A28" s="400" t="s">
        <v>29</v>
      </c>
      <c r="B28" s="406" t="s">
        <v>473</v>
      </c>
      <c r="C28" s="613">
        <f>+C18+C27</f>
        <v>337017000</v>
      </c>
      <c r="D28" s="613">
        <f>+D18+D27</f>
        <v>401172102</v>
      </c>
      <c r="E28" s="614">
        <f>+E18+E27</f>
        <v>374912272</v>
      </c>
      <c r="F28" s="406" t="s">
        <v>477</v>
      </c>
      <c r="G28" s="613">
        <f>+G18+G27</f>
        <v>337017000</v>
      </c>
      <c r="H28" s="613">
        <f>+H18+H27</f>
        <v>401172102</v>
      </c>
      <c r="I28" s="613">
        <f>+I18+I27</f>
        <v>339975723</v>
      </c>
      <c r="J28" s="733"/>
    </row>
    <row r="29" spans="1:10" ht="17.25" customHeight="1" thickBot="1">
      <c r="A29" s="400" t="s">
        <v>30</v>
      </c>
      <c r="B29" s="406" t="s">
        <v>117</v>
      </c>
      <c r="C29" s="613">
        <f>IF(C18-G18&lt;0,G18-C18,"-")</f>
        <v>22425000</v>
      </c>
      <c r="D29" s="613">
        <f>IF(D18-H18&lt;0,H18-D18,"-")</f>
        <v>37894640</v>
      </c>
      <c r="E29" s="614">
        <f>IF(E18-I18&lt;0,I18-E18,"-")</f>
        <v>3597819</v>
      </c>
      <c r="F29" s="406" t="s">
        <v>118</v>
      </c>
      <c r="G29" s="613" t="str">
        <f>IF(C18-G18&gt;0,C18-G18,"-")</f>
        <v>-</v>
      </c>
      <c r="H29" s="613" t="str">
        <f>IF(D18-H18&gt;0,D18-H18,"-")</f>
        <v>-</v>
      </c>
      <c r="I29" s="613" t="str">
        <f>IF(E18-I18&gt;0,E18-I18,"-")</f>
        <v>-</v>
      </c>
      <c r="J29" s="733"/>
    </row>
    <row r="30" spans="1:10" ht="17.25" customHeight="1" thickBot="1">
      <c r="A30" s="400" t="s">
        <v>31</v>
      </c>
      <c r="B30" s="406" t="s">
        <v>731</v>
      </c>
      <c r="C30" s="613" t="str">
        <f>IF(C28-G28&lt;0,G28-C28,"-")</f>
        <v>-</v>
      </c>
      <c r="D30" s="613" t="str">
        <f>IF(D28-H28&lt;0,H28-D28,"-")</f>
        <v>-</v>
      </c>
      <c r="E30" s="614" t="str">
        <f>IF(E28-I28&lt;0,I28-E28,"-")</f>
        <v>-</v>
      </c>
      <c r="F30" s="406" t="s">
        <v>732</v>
      </c>
      <c r="G30" s="613" t="str">
        <f>IF(C28-G28&gt;0,C28-G28,"-")</f>
        <v>-</v>
      </c>
      <c r="H30" s="613" t="str">
        <f>IF(D28-H28&gt;0,D28-H28,"-")</f>
        <v>-</v>
      </c>
      <c r="I30" s="613">
        <f>IF(E28-I28&gt;0,E28-I28,"-")</f>
        <v>34936549</v>
      </c>
      <c r="J30" s="733"/>
    </row>
  </sheetData>
  <sheetProtection/>
  <mergeCells count="2">
    <mergeCell ref="A3:A4"/>
    <mergeCell ref="J1:J30"/>
  </mergeCells>
  <printOptions horizontalCentered="1"/>
  <pageMargins left="0.31496062992125984" right="0.4724409448818898" top="0.9055118110236221" bottom="0.5118110236220472" header="0" footer="0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91" t="s">
        <v>116</v>
      </c>
      <c r="C1" s="392"/>
      <c r="D1" s="392"/>
      <c r="E1" s="392"/>
      <c r="F1" s="392"/>
      <c r="G1" s="392"/>
      <c r="H1" s="392"/>
      <c r="I1" s="392"/>
      <c r="J1" s="736" t="s">
        <v>812</v>
      </c>
    </row>
    <row r="2" spans="7:10" ht="14.25" thickBot="1">
      <c r="G2" s="39"/>
      <c r="H2" s="39"/>
      <c r="I2" s="39" t="str">
        <f>'2.1.sz.mell  '!I2</f>
        <v>Forintban!</v>
      </c>
      <c r="J2" s="736"/>
    </row>
    <row r="3" spans="1:10" ht="24" customHeight="1" thickBot="1">
      <c r="A3" s="734" t="s">
        <v>57</v>
      </c>
      <c r="B3" s="418" t="s">
        <v>42</v>
      </c>
      <c r="C3" s="419"/>
      <c r="D3" s="419"/>
      <c r="E3" s="419"/>
      <c r="F3" s="418" t="s">
        <v>43</v>
      </c>
      <c r="G3" s="420"/>
      <c r="H3" s="420"/>
      <c r="I3" s="420"/>
      <c r="J3" s="736"/>
    </row>
    <row r="4" spans="1:10" s="393" customFormat="1" ht="35.25" customHeight="1" thickBot="1">
      <c r="A4" s="735"/>
      <c r="B4" s="28" t="s">
        <v>50</v>
      </c>
      <c r="C4" s="29" t="str">
        <f>+'2.1.sz.mell  '!C4</f>
        <v>2016. évi eredeti előirányzat</v>
      </c>
      <c r="D4" s="379" t="str">
        <f>+'2.1.sz.mell  '!D4</f>
        <v>2016. évi módosított előirányzat</v>
      </c>
      <c r="E4" s="29" t="str">
        <f>+'2.1.sz.mell  '!E4</f>
        <v>2016. évi teljesítés</v>
      </c>
      <c r="F4" s="28" t="s">
        <v>50</v>
      </c>
      <c r="G4" s="29" t="str">
        <f>+'2.1.sz.mell  '!C4</f>
        <v>2016. évi eredeti előirányzat</v>
      </c>
      <c r="H4" s="379" t="str">
        <f>+'2.1.sz.mell  '!D4</f>
        <v>2016. évi módosított előirányzat</v>
      </c>
      <c r="I4" s="408" t="str">
        <f>+'2.1.sz.mell  '!E4</f>
        <v>2016. évi teljesítés</v>
      </c>
      <c r="J4" s="736"/>
    </row>
    <row r="5" spans="1:10" s="393" customFormat="1" ht="13.5" thickBot="1">
      <c r="A5" s="421" t="s">
        <v>407</v>
      </c>
      <c r="B5" s="422" t="s">
        <v>408</v>
      </c>
      <c r="C5" s="423" t="s">
        <v>409</v>
      </c>
      <c r="D5" s="423" t="s">
        <v>410</v>
      </c>
      <c r="E5" s="423" t="s">
        <v>411</v>
      </c>
      <c r="F5" s="422" t="s">
        <v>487</v>
      </c>
      <c r="G5" s="423" t="s">
        <v>488</v>
      </c>
      <c r="H5" s="423" t="s">
        <v>489</v>
      </c>
      <c r="I5" s="424" t="s">
        <v>490</v>
      </c>
      <c r="J5" s="736"/>
    </row>
    <row r="6" spans="1:10" ht="12.75" customHeight="1">
      <c r="A6" s="395" t="s">
        <v>7</v>
      </c>
      <c r="B6" s="396" t="s">
        <v>478</v>
      </c>
      <c r="C6" s="382">
        <v>3810000</v>
      </c>
      <c r="D6" s="382">
        <v>3810000</v>
      </c>
      <c r="E6" s="382">
        <v>3450437</v>
      </c>
      <c r="F6" s="396" t="s">
        <v>154</v>
      </c>
      <c r="G6" s="382">
        <v>9942000</v>
      </c>
      <c r="H6" s="382">
        <v>4935000</v>
      </c>
      <c r="I6" s="388">
        <v>3935709</v>
      </c>
      <c r="J6" s="736"/>
    </row>
    <row r="7" spans="1:10" ht="12.75">
      <c r="A7" s="397" t="s">
        <v>8</v>
      </c>
      <c r="B7" s="398" t="s">
        <v>479</v>
      </c>
      <c r="C7" s="383"/>
      <c r="D7" s="383"/>
      <c r="E7" s="383"/>
      <c r="F7" s="398" t="s">
        <v>491</v>
      </c>
      <c r="G7" s="383"/>
      <c r="H7" s="383"/>
      <c r="I7" s="389"/>
      <c r="J7" s="736"/>
    </row>
    <row r="8" spans="1:10" ht="12.75" customHeight="1">
      <c r="A8" s="397" t="s">
        <v>9</v>
      </c>
      <c r="B8" s="398" t="s">
        <v>480</v>
      </c>
      <c r="C8" s="383"/>
      <c r="D8" s="383">
        <v>800000</v>
      </c>
      <c r="E8" s="383">
        <v>800000</v>
      </c>
      <c r="F8" s="398" t="s">
        <v>135</v>
      </c>
      <c r="G8" s="383"/>
      <c r="H8" s="383"/>
      <c r="I8" s="389"/>
      <c r="J8" s="736"/>
    </row>
    <row r="9" spans="1:10" ht="12.75" customHeight="1">
      <c r="A9" s="397" t="s">
        <v>10</v>
      </c>
      <c r="B9" s="398" t="s">
        <v>481</v>
      </c>
      <c r="C9" s="383"/>
      <c r="D9" s="383">
        <v>50000</v>
      </c>
      <c r="E9" s="383">
        <v>50000</v>
      </c>
      <c r="F9" s="398" t="s">
        <v>492</v>
      </c>
      <c r="G9" s="383"/>
      <c r="H9" s="383"/>
      <c r="I9" s="389"/>
      <c r="J9" s="736"/>
    </row>
    <row r="10" spans="1:10" ht="12.75" customHeight="1">
      <c r="A10" s="397" t="s">
        <v>11</v>
      </c>
      <c r="B10" s="398" t="s">
        <v>482</v>
      </c>
      <c r="C10" s="383"/>
      <c r="D10" s="383"/>
      <c r="E10" s="383"/>
      <c r="F10" s="398" t="s">
        <v>156</v>
      </c>
      <c r="G10" s="383"/>
      <c r="H10" s="383">
        <v>1981200</v>
      </c>
      <c r="I10" s="389">
        <v>1981200</v>
      </c>
      <c r="J10" s="736"/>
    </row>
    <row r="11" spans="1:10" ht="12.75" customHeight="1">
      <c r="A11" s="397" t="s">
        <v>12</v>
      </c>
      <c r="B11" s="398" t="s">
        <v>483</v>
      </c>
      <c r="C11" s="384"/>
      <c r="D11" s="384"/>
      <c r="E11" s="384"/>
      <c r="F11" s="439"/>
      <c r="G11" s="383"/>
      <c r="H11" s="383"/>
      <c r="I11" s="389"/>
      <c r="J11" s="736"/>
    </row>
    <row r="12" spans="1:10" ht="12.75" customHeight="1">
      <c r="A12" s="397" t="s">
        <v>13</v>
      </c>
      <c r="B12" s="7"/>
      <c r="C12" s="383"/>
      <c r="D12" s="383"/>
      <c r="E12" s="383"/>
      <c r="F12" s="439"/>
      <c r="G12" s="383"/>
      <c r="H12" s="383"/>
      <c r="I12" s="389"/>
      <c r="J12" s="736"/>
    </row>
    <row r="13" spans="1:10" ht="12.75" customHeight="1">
      <c r="A13" s="397" t="s">
        <v>14</v>
      </c>
      <c r="B13" s="7"/>
      <c r="C13" s="383"/>
      <c r="D13" s="383"/>
      <c r="E13" s="383"/>
      <c r="F13" s="440"/>
      <c r="G13" s="383"/>
      <c r="H13" s="383"/>
      <c r="I13" s="389"/>
      <c r="J13" s="736"/>
    </row>
    <row r="14" spans="1:10" ht="12.75" customHeight="1">
      <c r="A14" s="397" t="s">
        <v>15</v>
      </c>
      <c r="B14" s="437"/>
      <c r="C14" s="384"/>
      <c r="D14" s="384"/>
      <c r="E14" s="384"/>
      <c r="F14" s="439"/>
      <c r="G14" s="383"/>
      <c r="H14" s="383"/>
      <c r="I14" s="389"/>
      <c r="J14" s="736"/>
    </row>
    <row r="15" spans="1:10" ht="12.75">
      <c r="A15" s="397" t="s">
        <v>16</v>
      </c>
      <c r="B15" s="7"/>
      <c r="C15" s="384"/>
      <c r="D15" s="384"/>
      <c r="E15" s="384"/>
      <c r="F15" s="439"/>
      <c r="G15" s="383"/>
      <c r="H15" s="383"/>
      <c r="I15" s="389"/>
      <c r="J15" s="736"/>
    </row>
    <row r="16" spans="1:10" ht="12.75" customHeight="1" thickBot="1">
      <c r="A16" s="434" t="s">
        <v>17</v>
      </c>
      <c r="B16" s="438"/>
      <c r="C16" s="436"/>
      <c r="D16" s="85"/>
      <c r="E16" s="92"/>
      <c r="F16" s="435" t="s">
        <v>38</v>
      </c>
      <c r="G16" s="383"/>
      <c r="H16" s="383"/>
      <c r="I16" s="389"/>
      <c r="J16" s="736"/>
    </row>
    <row r="17" spans="1:10" ht="15.75" customHeight="1" thickBot="1">
      <c r="A17" s="400" t="s">
        <v>18</v>
      </c>
      <c r="B17" s="381" t="s">
        <v>484</v>
      </c>
      <c r="C17" s="386">
        <f>+C6+C8+C9+C11+C12+C13+C14+C15+C16</f>
        <v>3810000</v>
      </c>
      <c r="D17" s="386">
        <f>+D6+D8+D9+D11+D12+D13+D14+D15+D16</f>
        <v>4660000</v>
      </c>
      <c r="E17" s="386">
        <f>+E6+E8+E9+E11+E12+E13+E14+E15+E16</f>
        <v>4300437</v>
      </c>
      <c r="F17" s="381" t="s">
        <v>493</v>
      </c>
      <c r="G17" s="386">
        <f>+G6+G8+G10+G11+G12+G13+G14+G15+G16</f>
        <v>9942000</v>
      </c>
      <c r="H17" s="386">
        <f>+H6+H8+H10+H11+H12+H13+H14+H15+H16</f>
        <v>6916200</v>
      </c>
      <c r="I17" s="417">
        <f>+I6+I8+I10+I11+I12+I13+I14+I15+I16</f>
        <v>5916909</v>
      </c>
      <c r="J17" s="736"/>
    </row>
    <row r="18" spans="1:10" ht="12.75" customHeight="1">
      <c r="A18" s="395" t="s">
        <v>19</v>
      </c>
      <c r="B18" s="426" t="s">
        <v>172</v>
      </c>
      <c r="C18" s="433">
        <f>+C19+C20+C21+C22+C23</f>
        <v>6132000</v>
      </c>
      <c r="D18" s="433">
        <f>+D19+D20+D21+D22+D23</f>
        <v>2256200</v>
      </c>
      <c r="E18" s="433">
        <f>+E19+E20+E21+E22+E23</f>
        <v>1616472</v>
      </c>
      <c r="F18" s="403" t="s">
        <v>139</v>
      </c>
      <c r="G18" s="80"/>
      <c r="H18" s="80"/>
      <c r="I18" s="412"/>
      <c r="J18" s="736"/>
    </row>
    <row r="19" spans="1:10" ht="12.75" customHeight="1">
      <c r="A19" s="397" t="s">
        <v>20</v>
      </c>
      <c r="B19" s="427" t="s">
        <v>161</v>
      </c>
      <c r="C19" s="380">
        <v>6132000</v>
      </c>
      <c r="D19" s="380">
        <v>2256200</v>
      </c>
      <c r="E19" s="380">
        <v>1616472</v>
      </c>
      <c r="F19" s="403" t="s">
        <v>142</v>
      </c>
      <c r="G19" s="380"/>
      <c r="H19" s="380"/>
      <c r="I19" s="413"/>
      <c r="J19" s="736"/>
    </row>
    <row r="20" spans="1:10" ht="12.75" customHeight="1">
      <c r="A20" s="395" t="s">
        <v>21</v>
      </c>
      <c r="B20" s="427" t="s">
        <v>162</v>
      </c>
      <c r="C20" s="380"/>
      <c r="D20" s="380"/>
      <c r="E20" s="380"/>
      <c r="F20" s="403" t="s">
        <v>113</v>
      </c>
      <c r="G20" s="380"/>
      <c r="H20" s="380"/>
      <c r="I20" s="413"/>
      <c r="J20" s="736"/>
    </row>
    <row r="21" spans="1:10" ht="12.75" customHeight="1">
      <c r="A21" s="397" t="s">
        <v>22</v>
      </c>
      <c r="B21" s="427" t="s">
        <v>163</v>
      </c>
      <c r="C21" s="380"/>
      <c r="D21" s="380"/>
      <c r="E21" s="380"/>
      <c r="F21" s="403" t="s">
        <v>114</v>
      </c>
      <c r="G21" s="380"/>
      <c r="H21" s="380"/>
      <c r="I21" s="413"/>
      <c r="J21" s="736"/>
    </row>
    <row r="22" spans="1:10" ht="12.75" customHeight="1">
      <c r="A22" s="395" t="s">
        <v>23</v>
      </c>
      <c r="B22" s="427" t="s">
        <v>164</v>
      </c>
      <c r="C22" s="380"/>
      <c r="D22" s="380"/>
      <c r="E22" s="380"/>
      <c r="F22" s="402" t="s">
        <v>160</v>
      </c>
      <c r="G22" s="380"/>
      <c r="H22" s="380"/>
      <c r="I22" s="413"/>
      <c r="J22" s="736"/>
    </row>
    <row r="23" spans="1:10" ht="12.75" customHeight="1">
      <c r="A23" s="397" t="s">
        <v>24</v>
      </c>
      <c r="B23" s="428" t="s">
        <v>165</v>
      </c>
      <c r="C23" s="380"/>
      <c r="D23" s="380"/>
      <c r="E23" s="380"/>
      <c r="F23" s="403" t="s">
        <v>143</v>
      </c>
      <c r="G23" s="380"/>
      <c r="H23" s="380"/>
      <c r="I23" s="413"/>
      <c r="J23" s="736"/>
    </row>
    <row r="24" spans="1:10" ht="12.75" customHeight="1">
      <c r="A24" s="395" t="s">
        <v>25</v>
      </c>
      <c r="B24" s="429" t="s">
        <v>166</v>
      </c>
      <c r="C24" s="405">
        <f>+C25+C26+C27+C28+C29</f>
        <v>0</v>
      </c>
      <c r="D24" s="405">
        <f>+D25+D26+D27+D28+D29</f>
        <v>0</v>
      </c>
      <c r="E24" s="405">
        <f>+E25+E26+E27+E28+E29</f>
        <v>0</v>
      </c>
      <c r="F24" s="430" t="s">
        <v>141</v>
      </c>
      <c r="G24" s="380"/>
      <c r="H24" s="380"/>
      <c r="I24" s="413"/>
      <c r="J24" s="736"/>
    </row>
    <row r="25" spans="1:10" ht="12.75" customHeight="1">
      <c r="A25" s="397" t="s">
        <v>26</v>
      </c>
      <c r="B25" s="428" t="s">
        <v>167</v>
      </c>
      <c r="C25" s="380"/>
      <c r="D25" s="380"/>
      <c r="E25" s="380"/>
      <c r="F25" s="430" t="s">
        <v>494</v>
      </c>
      <c r="G25" s="380"/>
      <c r="H25" s="380"/>
      <c r="I25" s="413"/>
      <c r="J25" s="736"/>
    </row>
    <row r="26" spans="1:10" ht="12.75" customHeight="1">
      <c r="A26" s="395" t="s">
        <v>27</v>
      </c>
      <c r="B26" s="428" t="s">
        <v>168</v>
      </c>
      <c r="C26" s="380"/>
      <c r="D26" s="380"/>
      <c r="E26" s="380"/>
      <c r="F26" s="425"/>
      <c r="G26" s="380"/>
      <c r="H26" s="380"/>
      <c r="I26" s="413"/>
      <c r="J26" s="736"/>
    </row>
    <row r="27" spans="1:10" ht="12.75" customHeight="1">
      <c r="A27" s="397" t="s">
        <v>28</v>
      </c>
      <c r="B27" s="427" t="s">
        <v>169</v>
      </c>
      <c r="C27" s="380"/>
      <c r="D27" s="380"/>
      <c r="E27" s="380"/>
      <c r="F27" s="414"/>
      <c r="G27" s="380"/>
      <c r="H27" s="380"/>
      <c r="I27" s="413"/>
      <c r="J27" s="736"/>
    </row>
    <row r="28" spans="1:10" ht="12.75" customHeight="1">
      <c r="A28" s="395" t="s">
        <v>29</v>
      </c>
      <c r="B28" s="431" t="s">
        <v>170</v>
      </c>
      <c r="C28" s="380"/>
      <c r="D28" s="380"/>
      <c r="E28" s="380"/>
      <c r="F28" s="7"/>
      <c r="G28" s="380"/>
      <c r="H28" s="380"/>
      <c r="I28" s="413"/>
      <c r="J28" s="736"/>
    </row>
    <row r="29" spans="1:10" ht="12.75" customHeight="1" thickBot="1">
      <c r="A29" s="397" t="s">
        <v>30</v>
      </c>
      <c r="B29" s="432" t="s">
        <v>171</v>
      </c>
      <c r="C29" s="380"/>
      <c r="D29" s="380"/>
      <c r="E29" s="380"/>
      <c r="F29" s="414"/>
      <c r="G29" s="380"/>
      <c r="H29" s="380"/>
      <c r="I29" s="413"/>
      <c r="J29" s="736"/>
    </row>
    <row r="30" spans="1:10" ht="24.75" customHeight="1" thickBot="1">
      <c r="A30" s="400" t="s">
        <v>31</v>
      </c>
      <c r="B30" s="381" t="s">
        <v>485</v>
      </c>
      <c r="C30" s="386">
        <f>+C18+C24</f>
        <v>6132000</v>
      </c>
      <c r="D30" s="386">
        <f>+D18+D24</f>
        <v>2256200</v>
      </c>
      <c r="E30" s="386">
        <f>+E18+E24</f>
        <v>1616472</v>
      </c>
      <c r="F30" s="381" t="s">
        <v>496</v>
      </c>
      <c r="G30" s="386">
        <f>SUM(G18:G29)</f>
        <v>0</v>
      </c>
      <c r="H30" s="386">
        <f>SUM(H18:H29)</f>
        <v>0</v>
      </c>
      <c r="I30" s="417">
        <f>SUM(I18:I29)</f>
        <v>0</v>
      </c>
      <c r="J30" s="736"/>
    </row>
    <row r="31" spans="1:10" ht="16.5" customHeight="1" thickBot="1">
      <c r="A31" s="400" t="s">
        <v>32</v>
      </c>
      <c r="B31" s="406" t="s">
        <v>486</v>
      </c>
      <c r="C31" s="613">
        <f>+C17+C30</f>
        <v>9942000</v>
      </c>
      <c r="D31" s="613">
        <f>+D17+D30</f>
        <v>6916200</v>
      </c>
      <c r="E31" s="614">
        <f>+E17+E30</f>
        <v>5916909</v>
      </c>
      <c r="F31" s="406" t="s">
        <v>495</v>
      </c>
      <c r="G31" s="613">
        <f>+G17+G30</f>
        <v>9942000</v>
      </c>
      <c r="H31" s="613">
        <f>+H17+H30</f>
        <v>6916200</v>
      </c>
      <c r="I31" s="615">
        <f>+I17+I30</f>
        <v>5916909</v>
      </c>
      <c r="J31" s="736"/>
    </row>
    <row r="32" spans="1:10" ht="16.5" customHeight="1" thickBot="1">
      <c r="A32" s="400" t="s">
        <v>33</v>
      </c>
      <c r="B32" s="406" t="s">
        <v>117</v>
      </c>
      <c r="C32" s="613">
        <f>IF(C17-G17&lt;0,G17-C17,"-")</f>
        <v>6132000</v>
      </c>
      <c r="D32" s="613">
        <f>IF(D17-H17&lt;0,H17-D17,"-")</f>
        <v>2256200</v>
      </c>
      <c r="E32" s="614">
        <f>IF(E17-I17&lt;0,I17-E17,"-")</f>
        <v>1616472</v>
      </c>
      <c r="F32" s="406" t="s">
        <v>118</v>
      </c>
      <c r="G32" s="613" t="str">
        <f>IF(C17-G17&gt;0,C17-G17,"-")</f>
        <v>-</v>
      </c>
      <c r="H32" s="613" t="str">
        <f>IF(D17-H17&gt;0,D17-H17,"-")</f>
        <v>-</v>
      </c>
      <c r="I32" s="615" t="str">
        <f>IF(E17-I17&gt;0,E17-I17,"-")</f>
        <v>-</v>
      </c>
      <c r="J32" s="736"/>
    </row>
    <row r="33" spans="1:10" ht="16.5" customHeight="1" thickBot="1">
      <c r="A33" s="400" t="s">
        <v>34</v>
      </c>
      <c r="B33" s="406" t="s">
        <v>731</v>
      </c>
      <c r="C33" s="613" t="str">
        <f>IF(C31-G31&lt;0,G31-C31,"-")</f>
        <v>-</v>
      </c>
      <c r="D33" s="613" t="str">
        <f>IF(D31-H31&lt;0,H31-D31,"-")</f>
        <v>-</v>
      </c>
      <c r="E33" s="613" t="str">
        <f>IF(E31-I31&lt;0,I31-E31,"-")</f>
        <v>-</v>
      </c>
      <c r="F33" s="406" t="s">
        <v>732</v>
      </c>
      <c r="G33" s="613" t="str">
        <f>IF(C31-G31&gt;0,C31-G31,"-")</f>
        <v>-</v>
      </c>
      <c r="H33" s="613" t="str">
        <f>IF(D31-H31&gt;0,D31-H31,"-")</f>
        <v>-</v>
      </c>
      <c r="I33" s="613" t="str">
        <f>IF(E31-I31&gt;0,E31-I31,"-")</f>
        <v>-</v>
      </c>
      <c r="J33" s="736"/>
    </row>
  </sheetData>
  <sheetProtection/>
  <mergeCells count="2">
    <mergeCell ref="A3:A4"/>
    <mergeCell ref="J1:J3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9">
      <selection activeCell="C44" sqref="C44"/>
    </sheetView>
  </sheetViews>
  <sheetFormatPr defaultColWidth="9.00390625" defaultRowHeight="12.75"/>
  <cols>
    <col min="1" max="1" width="46.375" style="263" customWidth="1"/>
    <col min="2" max="2" width="13.875" style="263" customWidth="1"/>
    <col min="3" max="3" width="66.125" style="263" customWidth="1"/>
    <col min="4" max="5" width="13.875" style="263" customWidth="1"/>
    <col min="6" max="16384" width="9.375" style="263" customWidth="1"/>
  </cols>
  <sheetData>
    <row r="1" spans="1:5" ht="18.75">
      <c r="A1" s="441" t="s">
        <v>108</v>
      </c>
      <c r="E1" s="447" t="s">
        <v>112</v>
      </c>
    </row>
    <row r="3" spans="1:5" ht="12.75">
      <c r="A3" s="442"/>
      <c r="B3" s="448"/>
      <c r="C3" s="442"/>
      <c r="D3" s="449"/>
      <c r="E3" s="448"/>
    </row>
    <row r="4" spans="1:5" ht="15.75">
      <c r="A4" s="416" t="str">
        <f>+ÖSSZEFÜGGÉSEK!A4</f>
        <v>2016. évi eredeti előirányzat BEVÉTELEK</v>
      </c>
      <c r="B4" s="450"/>
      <c r="C4" s="443"/>
      <c r="D4" s="449"/>
      <c r="E4" s="448"/>
    </row>
    <row r="5" spans="1:5" ht="12.75">
      <c r="A5" s="442"/>
      <c r="B5" s="448"/>
      <c r="C5" s="442"/>
      <c r="D5" s="449"/>
      <c r="E5" s="448"/>
    </row>
    <row r="6" spans="1:5" ht="12.75">
      <c r="A6" s="442" t="s">
        <v>500</v>
      </c>
      <c r="B6" s="448">
        <f>+'1.1.sz.mell.'!C63</f>
        <v>313123000</v>
      </c>
      <c r="C6" s="442" t="s">
        <v>501</v>
      </c>
      <c r="D6" s="449">
        <f>+'2.1.sz.mell  '!C18+'2.2.sz.mell  '!C17</f>
        <v>313123000</v>
      </c>
      <c r="E6" s="448">
        <f>+B6-D6</f>
        <v>0</v>
      </c>
    </row>
    <row r="7" spans="1:5" ht="12.75">
      <c r="A7" s="442" t="s">
        <v>502</v>
      </c>
      <c r="B7" s="448">
        <f>+'1.1.sz.mell.'!C86</f>
        <v>33836000</v>
      </c>
      <c r="C7" s="442" t="s">
        <v>503</v>
      </c>
      <c r="D7" s="449">
        <f>+'2.1.sz.mell  '!C27+'2.2.sz.mell  '!C30</f>
        <v>33836000</v>
      </c>
      <c r="E7" s="448">
        <f>+B7-D7</f>
        <v>0</v>
      </c>
    </row>
    <row r="8" spans="1:5" ht="12.75">
      <c r="A8" s="442" t="s">
        <v>504</v>
      </c>
      <c r="B8" s="448">
        <f>+'1.1.sz.mell.'!C87</f>
        <v>346959000</v>
      </c>
      <c r="C8" s="442" t="s">
        <v>505</v>
      </c>
      <c r="D8" s="449">
        <f>+'2.1.sz.mell  '!C28+'2.2.sz.mell  '!C31</f>
        <v>346959000</v>
      </c>
      <c r="E8" s="448">
        <f>+B8-D8</f>
        <v>0</v>
      </c>
    </row>
    <row r="9" spans="1:5" ht="12.75">
      <c r="A9" s="442"/>
      <c r="B9" s="448"/>
      <c r="C9" s="442"/>
      <c r="D9" s="449"/>
      <c r="E9" s="448"/>
    </row>
    <row r="10" spans="1:5" ht="15.75">
      <c r="A10" s="416" t="str">
        <f>+ÖSSZEFÜGGÉSEK!A10</f>
        <v>2016. évi módosított előirányzat BEVÉTELEK</v>
      </c>
      <c r="B10" s="450"/>
      <c r="C10" s="443"/>
      <c r="D10" s="449"/>
      <c r="E10" s="448"/>
    </row>
    <row r="11" spans="1:5" ht="12.75">
      <c r="A11" s="442"/>
      <c r="B11" s="448"/>
      <c r="C11" s="442"/>
      <c r="D11" s="449"/>
      <c r="E11" s="448"/>
    </row>
    <row r="12" spans="1:5" ht="12.75">
      <c r="A12" s="442" t="s">
        <v>506</v>
      </c>
      <c r="B12" s="448">
        <f>+'1.1.sz.mell.'!D63</f>
        <v>362658712</v>
      </c>
      <c r="C12" s="442" t="s">
        <v>512</v>
      </c>
      <c r="D12" s="449">
        <f>+'2.1.sz.mell  '!D18+'2.2.sz.mell  '!D17</f>
        <v>362658712</v>
      </c>
      <c r="E12" s="448">
        <f>+B12-D12</f>
        <v>0</v>
      </c>
    </row>
    <row r="13" spans="1:5" ht="12.75">
      <c r="A13" s="442" t="s">
        <v>507</v>
      </c>
      <c r="B13" s="448">
        <f>+'1.1.sz.mell.'!D86</f>
        <v>45429590</v>
      </c>
      <c r="C13" s="442" t="s">
        <v>513</v>
      </c>
      <c r="D13" s="449">
        <f>+'2.1.sz.mell  '!D27+'2.2.sz.mell  '!D30</f>
        <v>45429590</v>
      </c>
      <c r="E13" s="448">
        <f>+B13-D13</f>
        <v>0</v>
      </c>
    </row>
    <row r="14" spans="1:5" ht="12.75">
      <c r="A14" s="442" t="s">
        <v>508</v>
      </c>
      <c r="B14" s="448">
        <f>+'1.1.sz.mell.'!D87</f>
        <v>408088302</v>
      </c>
      <c r="C14" s="442" t="s">
        <v>514</v>
      </c>
      <c r="D14" s="449">
        <f>+'2.1.sz.mell  '!D28+'2.2.sz.mell  '!D31</f>
        <v>408088302</v>
      </c>
      <c r="E14" s="448">
        <f>+B14-D14</f>
        <v>0</v>
      </c>
    </row>
    <row r="15" spans="1:5" ht="12.75">
      <c r="A15" s="442"/>
      <c r="B15" s="448"/>
      <c r="C15" s="442"/>
      <c r="D15" s="449"/>
      <c r="E15" s="448"/>
    </row>
    <row r="16" spans="1:5" ht="14.25">
      <c r="A16" s="451" t="str">
        <f>+ÖSSZEFÜGGÉSEK!A16</f>
        <v>2016. évi teljesítés BEVÉTELEK</v>
      </c>
      <c r="B16" s="415"/>
      <c r="C16" s="443"/>
      <c r="D16" s="449"/>
      <c r="E16" s="448"/>
    </row>
    <row r="17" spans="1:5" ht="12.75">
      <c r="A17" s="442"/>
      <c r="B17" s="448"/>
      <c r="C17" s="442"/>
      <c r="D17" s="449"/>
      <c r="E17" s="448"/>
    </row>
    <row r="18" spans="1:5" ht="12.75">
      <c r="A18" s="442" t="s">
        <v>509</v>
      </c>
      <c r="B18" s="448">
        <f>+'1.1.sz.mell.'!E63</f>
        <v>335399591</v>
      </c>
      <c r="C18" s="442" t="s">
        <v>515</v>
      </c>
      <c r="D18" s="449">
        <f>+'2.1.sz.mell  '!E18+'2.2.sz.mell  '!E17</f>
        <v>335399591</v>
      </c>
      <c r="E18" s="448">
        <f>+B18-D18</f>
        <v>0</v>
      </c>
    </row>
    <row r="19" spans="1:5" ht="12.75">
      <c r="A19" s="442" t="s">
        <v>510</v>
      </c>
      <c r="B19" s="448">
        <f>+'1.1.sz.mell.'!E86</f>
        <v>45429590</v>
      </c>
      <c r="C19" s="442" t="s">
        <v>516</v>
      </c>
      <c r="D19" s="449">
        <f>+'2.1.sz.mell  '!E27+'2.2.sz.mell  '!E30</f>
        <v>45429590</v>
      </c>
      <c r="E19" s="448">
        <f>+B19-D19</f>
        <v>0</v>
      </c>
    </row>
    <row r="20" spans="1:5" ht="12.75">
      <c r="A20" s="442" t="s">
        <v>511</v>
      </c>
      <c r="B20" s="448">
        <f>+'1.1.sz.mell.'!E87</f>
        <v>380829181</v>
      </c>
      <c r="C20" s="442" t="s">
        <v>517</v>
      </c>
      <c r="D20" s="449">
        <f>+'2.1.sz.mell  '!E28+'2.2.sz.mell  '!E31</f>
        <v>380829181</v>
      </c>
      <c r="E20" s="448">
        <f>+B20-D20</f>
        <v>0</v>
      </c>
    </row>
    <row r="21" spans="1:5" ht="12.75">
      <c r="A21" s="442"/>
      <c r="B21" s="448"/>
      <c r="C21" s="442"/>
      <c r="D21" s="449"/>
      <c r="E21" s="448"/>
    </row>
    <row r="22" spans="1:5" ht="15.75">
      <c r="A22" s="416" t="str">
        <f>+ÖSSZEFÜGGÉSEK!A22</f>
        <v>2016. évi eredeti előirányzat KIADÁSOK</v>
      </c>
      <c r="B22" s="450"/>
      <c r="C22" s="443"/>
      <c r="D22" s="449"/>
      <c r="E22" s="448"/>
    </row>
    <row r="23" spans="1:5" ht="12.75">
      <c r="A23" s="442"/>
      <c r="B23" s="448"/>
      <c r="C23" s="442"/>
      <c r="D23" s="449"/>
      <c r="E23" s="448"/>
    </row>
    <row r="24" spans="1:5" ht="12.75">
      <c r="A24" s="442" t="s">
        <v>518</v>
      </c>
      <c r="B24" s="448">
        <f>+'1.1.sz.mell.'!C127</f>
        <v>341680000</v>
      </c>
      <c r="C24" s="442" t="s">
        <v>524</v>
      </c>
      <c r="D24" s="449">
        <f>+'2.1.sz.mell  '!G18+'2.2.sz.mell  '!G17</f>
        <v>341680000</v>
      </c>
      <c r="E24" s="448">
        <f>+B24-D24</f>
        <v>0</v>
      </c>
    </row>
    <row r="25" spans="1:5" ht="12.75">
      <c r="A25" s="442" t="s">
        <v>497</v>
      </c>
      <c r="B25" s="448">
        <f>+'1.1.sz.mell.'!C147</f>
        <v>5279000</v>
      </c>
      <c r="C25" s="442" t="s">
        <v>525</v>
      </c>
      <c r="D25" s="449">
        <f>+'2.1.sz.mell  '!G27+'2.2.sz.mell  '!G30</f>
        <v>5279000</v>
      </c>
      <c r="E25" s="448">
        <f>+B25-D25</f>
        <v>0</v>
      </c>
    </row>
    <row r="26" spans="1:5" ht="12.75">
      <c r="A26" s="442" t="s">
        <v>519</v>
      </c>
      <c r="B26" s="448">
        <f>+'1.1.sz.mell.'!C148</f>
        <v>346959000</v>
      </c>
      <c r="C26" s="442" t="s">
        <v>526</v>
      </c>
      <c r="D26" s="449">
        <f>+'2.1.sz.mell  '!G28+'2.2.sz.mell  '!G31</f>
        <v>346959000</v>
      </c>
      <c r="E26" s="448">
        <f>+B26-D26</f>
        <v>0</v>
      </c>
    </row>
    <row r="27" spans="1:5" ht="12.75">
      <c r="A27" s="442"/>
      <c r="B27" s="448"/>
      <c r="C27" s="442"/>
      <c r="D27" s="449"/>
      <c r="E27" s="448"/>
    </row>
    <row r="28" spans="1:5" ht="15.75">
      <c r="A28" s="416" t="str">
        <f>+ÖSSZEFÜGGÉSEK!A28</f>
        <v>2016. évi módosított előirányzat KIADÁSOK</v>
      </c>
      <c r="B28" s="450"/>
      <c r="C28" s="443"/>
      <c r="D28" s="449"/>
      <c r="E28" s="448"/>
    </row>
    <row r="29" spans="1:5" ht="12.75">
      <c r="A29" s="442"/>
      <c r="B29" s="448"/>
      <c r="C29" s="442"/>
      <c r="D29" s="449"/>
      <c r="E29" s="448"/>
    </row>
    <row r="30" spans="1:5" ht="12.75">
      <c r="A30" s="442" t="s">
        <v>520</v>
      </c>
      <c r="B30" s="448">
        <f>+'1.1.sz.mell.'!D127</f>
        <v>402809552</v>
      </c>
      <c r="C30" s="442" t="s">
        <v>531</v>
      </c>
      <c r="D30" s="449">
        <f>+'2.1.sz.mell  '!H18+'2.2.sz.mell  '!H17</f>
        <v>402809552</v>
      </c>
      <c r="E30" s="448">
        <f>+B30-D30</f>
        <v>0</v>
      </c>
    </row>
    <row r="31" spans="1:5" ht="12.75">
      <c r="A31" s="442" t="s">
        <v>498</v>
      </c>
      <c r="B31" s="448">
        <f>+'1.1.sz.mell.'!D147</f>
        <v>5278750</v>
      </c>
      <c r="C31" s="442" t="s">
        <v>528</v>
      </c>
      <c r="D31" s="449">
        <f>+'2.1.sz.mell  '!H27+'2.2.sz.mell  '!H30</f>
        <v>5278750</v>
      </c>
      <c r="E31" s="448">
        <f>+B31-D31</f>
        <v>0</v>
      </c>
    </row>
    <row r="32" spans="1:5" ht="12.75">
      <c r="A32" s="442" t="s">
        <v>521</v>
      </c>
      <c r="B32" s="448">
        <f>+'1.1.sz.mell.'!D148</f>
        <v>408088302</v>
      </c>
      <c r="C32" s="442" t="s">
        <v>527</v>
      </c>
      <c r="D32" s="449">
        <f>+'2.1.sz.mell  '!H28+'2.2.sz.mell  '!H31</f>
        <v>408088302</v>
      </c>
      <c r="E32" s="448">
        <f>+B32-D32</f>
        <v>0</v>
      </c>
    </row>
    <row r="33" spans="1:5" ht="12.75">
      <c r="A33" s="442"/>
      <c r="B33" s="448"/>
      <c r="C33" s="442"/>
      <c r="D33" s="449"/>
      <c r="E33" s="448"/>
    </row>
    <row r="34" spans="1:5" ht="15.75">
      <c r="A34" s="446" t="str">
        <f>+ÖSSZEFÜGGÉSEK!A34</f>
        <v>2016. évi teljesítés KIADÁSOK</v>
      </c>
      <c r="B34" s="450"/>
      <c r="C34" s="443"/>
      <c r="D34" s="449"/>
      <c r="E34" s="448"/>
    </row>
    <row r="35" spans="1:5" ht="12.75">
      <c r="A35" s="442"/>
      <c r="B35" s="448"/>
      <c r="C35" s="442"/>
      <c r="D35" s="449"/>
      <c r="E35" s="448"/>
    </row>
    <row r="36" spans="1:5" ht="12.75">
      <c r="A36" s="442" t="s">
        <v>522</v>
      </c>
      <c r="B36" s="448">
        <f>+'1.1.sz.mell.'!E127</f>
        <v>340613882</v>
      </c>
      <c r="C36" s="442" t="s">
        <v>532</v>
      </c>
      <c r="D36" s="449">
        <f>+'2.1.sz.mell  '!I18+'2.2.sz.mell  '!I17</f>
        <v>340613882</v>
      </c>
      <c r="E36" s="448">
        <f>+B36-D36</f>
        <v>0</v>
      </c>
    </row>
    <row r="37" spans="1:5" ht="12.75">
      <c r="A37" s="442" t="s">
        <v>499</v>
      </c>
      <c r="B37" s="448">
        <f>+'1.1.sz.mell.'!E147</f>
        <v>5278750</v>
      </c>
      <c r="C37" s="442" t="s">
        <v>530</v>
      </c>
      <c r="D37" s="449">
        <f>+'2.1.sz.mell  '!I27+'2.2.sz.mell  '!I30</f>
        <v>5278750</v>
      </c>
      <c r="E37" s="448">
        <f>+B37-D37</f>
        <v>0</v>
      </c>
    </row>
    <row r="38" spans="1:5" ht="12.75">
      <c r="A38" s="442" t="s">
        <v>523</v>
      </c>
      <c r="B38" s="448">
        <f>+'1.1.sz.mell.'!E148</f>
        <v>345892632</v>
      </c>
      <c r="C38" s="442" t="s">
        <v>529</v>
      </c>
      <c r="D38" s="449">
        <f>+'2.1.sz.mell  '!I28+'2.2.sz.mell  '!I31</f>
        <v>345892632</v>
      </c>
      <c r="E38" s="448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24"/>
    </sheetView>
  </sheetViews>
  <sheetFormatPr defaultColWidth="9.00390625" defaultRowHeight="12.75"/>
  <cols>
    <col min="1" max="1" width="57.50390625" style="5" bestFit="1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1</v>
      </c>
      <c r="B1" s="737"/>
      <c r="C1" s="737"/>
      <c r="D1" s="737"/>
      <c r="E1" s="737"/>
      <c r="F1" s="737"/>
      <c r="G1" s="737"/>
      <c r="H1" s="738" t="s">
        <v>811</v>
      </c>
    </row>
    <row r="2" spans="1:8" ht="22.5" customHeight="1" thickBot="1">
      <c r="A2" s="27"/>
      <c r="B2" s="10"/>
      <c r="C2" s="10"/>
      <c r="D2" s="10"/>
      <c r="E2" s="10"/>
      <c r="F2" s="611"/>
      <c r="G2" s="609" t="str">
        <f>'2.2.sz.mell  '!I2</f>
        <v>Forintban!</v>
      </c>
      <c r="H2" s="738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tr">
        <f>+CONCATENATE("Felhasználás ",LEFT(ÖSSZEFÜGGÉSEK!A4,4)-1,". XII.31-ig")</f>
        <v>Felhasználás 2015. XII.31-ig</v>
      </c>
      <c r="E3" s="29" t="str">
        <f>+CONCATENATE(LEFT(ÖSSZEFÜGGÉSEK!A4,4),". évi módosított előirányzat")</f>
        <v>2016. évi módosított előirányzat</v>
      </c>
      <c r="F3" s="82" t="str">
        <f>+CONCATENATE(LEFT(ÖSSZEFÜGGÉSEK!A4,4),". évi teljesítés")</f>
        <v>2016. évi teljesítés</v>
      </c>
      <c r="G3" s="81" t="str">
        <f>+CONCATENATE("Összes teljesítés ",LEFT(ÖSSZEFÜGGÉSEK!A4,4),". dec. 31-ig")</f>
        <v>Összes teljesítés 2016. dec. 31-ig</v>
      </c>
      <c r="H3" s="738"/>
    </row>
    <row r="4" spans="1:8" s="10" customFormat="1" ht="12" customHeight="1" thickBot="1">
      <c r="A4" s="409" t="s">
        <v>407</v>
      </c>
      <c r="B4" s="410" t="s">
        <v>408</v>
      </c>
      <c r="C4" s="410" t="s">
        <v>409</v>
      </c>
      <c r="D4" s="410" t="s">
        <v>410</v>
      </c>
      <c r="E4" s="410" t="s">
        <v>411</v>
      </c>
      <c r="F4" s="49" t="s">
        <v>487</v>
      </c>
      <c r="G4" s="411" t="s">
        <v>533</v>
      </c>
      <c r="H4" s="738"/>
    </row>
    <row r="5" spans="1:8" ht="15.75" customHeight="1">
      <c r="A5" s="659" t="s">
        <v>748</v>
      </c>
      <c r="B5" s="2">
        <v>3793000</v>
      </c>
      <c r="C5" s="660" t="s">
        <v>749</v>
      </c>
      <c r="D5" s="2"/>
      <c r="E5" s="2">
        <v>3793000</v>
      </c>
      <c r="F5" s="50">
        <v>3727643</v>
      </c>
      <c r="G5" s="51">
        <f>+D5+F5</f>
        <v>3727643</v>
      </c>
      <c r="H5" s="738"/>
    </row>
    <row r="6" spans="1:8" ht="15.75" customHeight="1">
      <c r="A6" s="659" t="s">
        <v>750</v>
      </c>
      <c r="B6" s="2">
        <v>380000</v>
      </c>
      <c r="C6" s="660" t="s">
        <v>749</v>
      </c>
      <c r="D6" s="2"/>
      <c r="E6" s="2">
        <v>380000</v>
      </c>
      <c r="F6" s="50">
        <v>208066</v>
      </c>
      <c r="G6" s="51">
        <f aca="true" t="shared" si="0" ref="G6:G23">+D6+F6</f>
        <v>208066</v>
      </c>
      <c r="H6" s="738"/>
    </row>
    <row r="7" spans="1:8" ht="15.75" customHeight="1">
      <c r="A7" s="661" t="s">
        <v>751</v>
      </c>
      <c r="B7" s="2">
        <v>127000</v>
      </c>
      <c r="C7" s="660" t="s">
        <v>749</v>
      </c>
      <c r="D7" s="2"/>
      <c r="E7" s="2">
        <v>127000</v>
      </c>
      <c r="F7" s="50"/>
      <c r="G7" s="51">
        <f t="shared" si="0"/>
        <v>0</v>
      </c>
      <c r="H7" s="738"/>
    </row>
    <row r="8" spans="1:8" ht="15.75" customHeight="1">
      <c r="A8" s="659" t="s">
        <v>752</v>
      </c>
      <c r="B8" s="2">
        <v>635000</v>
      </c>
      <c r="C8" s="660" t="s">
        <v>749</v>
      </c>
      <c r="D8" s="2"/>
      <c r="E8" s="2">
        <v>635000</v>
      </c>
      <c r="F8" s="50">
        <v>0</v>
      </c>
      <c r="G8" s="51">
        <f t="shared" si="0"/>
        <v>0</v>
      </c>
      <c r="H8" s="738"/>
    </row>
    <row r="9" spans="1:8" ht="15.75" customHeight="1">
      <c r="A9" s="7"/>
      <c r="B9" s="2"/>
      <c r="C9" s="11"/>
      <c r="D9" s="2"/>
      <c r="E9" s="2"/>
      <c r="F9" s="50"/>
      <c r="G9" s="51">
        <f t="shared" si="0"/>
        <v>0</v>
      </c>
      <c r="H9" s="738"/>
    </row>
    <row r="10" spans="1:8" ht="15.75" customHeight="1">
      <c r="A10" s="12"/>
      <c r="B10" s="2"/>
      <c r="C10" s="11"/>
      <c r="D10" s="2"/>
      <c r="E10" s="2"/>
      <c r="F10" s="50"/>
      <c r="G10" s="51">
        <f t="shared" si="0"/>
        <v>0</v>
      </c>
      <c r="H10" s="738"/>
    </row>
    <row r="11" spans="1:8" ht="15.75" customHeight="1">
      <c r="A11" s="7"/>
      <c r="B11" s="2"/>
      <c r="C11" s="11"/>
      <c r="D11" s="2"/>
      <c r="E11" s="2"/>
      <c r="F11" s="50"/>
      <c r="G11" s="51">
        <f t="shared" si="0"/>
        <v>0</v>
      </c>
      <c r="H11" s="738"/>
    </row>
    <row r="12" spans="1:8" ht="15.75" customHeight="1">
      <c r="A12" s="7"/>
      <c r="B12" s="2"/>
      <c r="C12" s="11"/>
      <c r="D12" s="2"/>
      <c r="E12" s="2"/>
      <c r="F12" s="50"/>
      <c r="G12" s="51">
        <f t="shared" si="0"/>
        <v>0</v>
      </c>
      <c r="H12" s="738"/>
    </row>
    <row r="13" spans="1:8" ht="15.75" customHeight="1">
      <c r="A13" s="7"/>
      <c r="B13" s="2"/>
      <c r="C13" s="11"/>
      <c r="D13" s="2"/>
      <c r="E13" s="2"/>
      <c r="F13" s="50"/>
      <c r="G13" s="51">
        <f t="shared" si="0"/>
        <v>0</v>
      </c>
      <c r="H13" s="738"/>
    </row>
    <row r="14" spans="1:8" ht="15.75" customHeight="1">
      <c r="A14" s="7"/>
      <c r="B14" s="2"/>
      <c r="C14" s="11"/>
      <c r="D14" s="2"/>
      <c r="E14" s="2"/>
      <c r="F14" s="50"/>
      <c r="G14" s="51">
        <f t="shared" si="0"/>
        <v>0</v>
      </c>
      <c r="H14" s="738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738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738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38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38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38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38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38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38"/>
    </row>
    <row r="23" spans="1:8" ht="15.75" customHeight="1" thickBot="1">
      <c r="A23" s="13"/>
      <c r="B23" s="3"/>
      <c r="C23" s="14"/>
      <c r="D23" s="3"/>
      <c r="E23" s="3"/>
      <c r="F23" s="52"/>
      <c r="G23" s="51">
        <f t="shared" si="0"/>
        <v>0</v>
      </c>
      <c r="H23" s="738"/>
    </row>
    <row r="24" spans="1:8" s="17" customFormat="1" ht="18" customHeight="1" thickBot="1">
      <c r="A24" s="30" t="s">
        <v>52</v>
      </c>
      <c r="B24" s="15">
        <f>SUM(B5:B23)</f>
        <v>4935000</v>
      </c>
      <c r="C24" s="22"/>
      <c r="D24" s="15">
        <f>SUM(D5:D23)</f>
        <v>0</v>
      </c>
      <c r="E24" s="15">
        <f>SUM(E5:E23)</f>
        <v>4935000</v>
      </c>
      <c r="F24" s="15">
        <f>SUM(F5:F23)</f>
        <v>3935709</v>
      </c>
      <c r="G24" s="16">
        <f>SUM(G5:G23)</f>
        <v>3935709</v>
      </c>
      <c r="H24" s="738"/>
    </row>
    <row r="25" spans="6:8" ht="12.75">
      <c r="F25" s="17"/>
      <c r="G25" s="17"/>
      <c r="H25" s="589"/>
    </row>
    <row r="26" ht="12.75">
      <c r="H26" s="589"/>
    </row>
    <row r="27" ht="12.75">
      <c r="H27" s="589"/>
    </row>
    <row r="28" ht="12.75">
      <c r="H28" s="589"/>
    </row>
    <row r="29" ht="12.75">
      <c r="H29" s="589"/>
    </row>
    <row r="30" ht="12.75">
      <c r="H30" s="589"/>
    </row>
    <row r="31" ht="12.75">
      <c r="H31" s="589"/>
    </row>
    <row r="32" ht="12.75">
      <c r="H32" s="589"/>
    </row>
    <row r="33" ht="12.75">
      <c r="H33" s="589"/>
    </row>
  </sheetData>
  <sheetProtection/>
  <mergeCells count="2">
    <mergeCell ref="A1:G1"/>
    <mergeCell ref="H1:H24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2017-05-15T13:16:50Z</cp:lastPrinted>
  <dcterms:created xsi:type="dcterms:W3CDTF">1999-10-30T10:30:45Z</dcterms:created>
  <dcterms:modified xsi:type="dcterms:W3CDTF">2017-05-22T08:01:04Z</dcterms:modified>
  <cp:category/>
  <cp:version/>
  <cp:contentType/>
  <cp:contentStatus/>
</cp:coreProperties>
</file>