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29" activeTab="39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 (51.tábl)" sheetId="11" r:id="rId11"/>
    <sheet name="5. sz. mell.  (2 tábl)" sheetId="12" r:id="rId12"/>
    <sheet name="5. sz. mell.  (3tábl)" sheetId="13" r:id="rId13"/>
    <sheet name="5. sz. mell.  (4. tábla)" sheetId="14" r:id="rId14"/>
    <sheet name="5. sz. mell. 5 tábla" sheetId="15" r:id="rId15"/>
    <sheet name="6.1. sz. mell" sheetId="16" r:id="rId16"/>
    <sheet name="6.2. sz. mell" sheetId="17" r:id="rId17"/>
    <sheet name="6.3. sz. mell" sheetId="18" r:id="rId18"/>
    <sheet name="6.4. sz. mell" sheetId="19" r:id="rId19"/>
    <sheet name="7.1. sz. mell" sheetId="20" r:id="rId20"/>
    <sheet name="7.2. sz. mell" sheetId="21" r:id="rId21"/>
    <sheet name="7.3. sz. mell" sheetId="22" r:id="rId22"/>
    <sheet name="7.4. sz. mell" sheetId="23" r:id="rId23"/>
    <sheet name="8.1. sz. mell." sheetId="24" r:id="rId24"/>
    <sheet name="8.1.1. sz. mell." sheetId="25" r:id="rId25"/>
    <sheet name="8.1.2. sz. mell." sheetId="26" r:id="rId26"/>
    <sheet name="8.1.3. sz. mell." sheetId="27" r:id="rId27"/>
    <sheet name="9. sz. mell" sheetId="28" r:id="rId28"/>
    <sheet name="11 melléklet " sheetId="29" r:id="rId29"/>
    <sheet name="13 sz mell" sheetId="30" r:id="rId30"/>
    <sheet name="1. tájékoztató tábla" sheetId="31" r:id="rId31"/>
    <sheet name="14.sz mellék" sheetId="32" r:id="rId32"/>
    <sheet name="15.sz melléklet" sheetId="33" r:id="rId33"/>
    <sheet name="2. tájékoztató tábla" sheetId="34" r:id="rId34"/>
    <sheet name="12.melléklet" sheetId="35" r:id="rId35"/>
    <sheet name="12.1.melléklet" sheetId="36" r:id="rId36"/>
    <sheet name="12.2.melléklet" sheetId="37" r:id="rId37"/>
    <sheet name="12.3 melléklet" sheetId="38" r:id="rId38"/>
    <sheet name="3. tájékoztató tábla" sheetId="39" r:id="rId39"/>
    <sheet name="10.sz. melléklet" sheetId="40" r:id="rId40"/>
    <sheet name="Munka1" sheetId="41" r:id="rId41"/>
  </sheets>
  <definedNames>
    <definedName name="_ftn1" localSheetId="36">'12.2.melléklet'!$A$27</definedName>
    <definedName name="_ftnref1" localSheetId="36">'12.2.melléklet'!$A$18</definedName>
    <definedName name="_xlnm.Print_Titles" localSheetId="34">'12.melléklet'!$2:$6</definedName>
    <definedName name="_xlnm.Print_Titles" localSheetId="15">'6.1. sz. mell'!$1:$6</definedName>
    <definedName name="_xlnm.Print_Titles" localSheetId="16">'6.2. sz. mell'!$1:$6</definedName>
    <definedName name="_xlnm.Print_Titles" localSheetId="17">'6.3. sz. mell'!$1:$6</definedName>
    <definedName name="_xlnm.Print_Titles" localSheetId="18">'6.4. sz. mell'!$1:$6</definedName>
    <definedName name="_xlnm.Print_Titles" localSheetId="19">'7.1. sz. mell'!$1:$6</definedName>
    <definedName name="_xlnm.Print_Titles" localSheetId="20">'7.2. sz. mell'!$1:$6</definedName>
    <definedName name="_xlnm.Print_Titles" localSheetId="21">'7.3. sz. mell'!$1:$6</definedName>
    <definedName name="_xlnm.Print_Titles" localSheetId="22">'7.4. sz. mell'!$1:$6</definedName>
    <definedName name="_xlnm.Print_Titles" localSheetId="23">'8.1. sz. mell.'!$1:$6</definedName>
    <definedName name="_xlnm.Print_Titles" localSheetId="24">'8.1.1. sz. mell.'!$1:$6</definedName>
    <definedName name="_xlnm.Print_Titles" localSheetId="25">'8.1.2. sz. mell.'!$1:$6</definedName>
    <definedName name="_xlnm.Print_Titles" localSheetId="26">'8.1.3.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28">'11 melléklet 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<sst xmlns="http://schemas.openxmlformats.org/spreadsheetml/2006/main" count="4669" uniqueCount="792">
  <si>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</si>
  <si>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</si>
  <si>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</si>
  <si>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</si>
  <si>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</si>
  <si>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</si>
  <si>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</si>
  <si>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</si>
  <si>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</si>
  <si>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</si>
  <si>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</si>
  <si>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</si>
  <si>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</si>
  <si>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</si>
  <si>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</si>
  <si>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</si>
  <si>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</si>
  <si>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</si>
  <si>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</si>
  <si>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</si>
  <si>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</si>
  <si>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</si>
  <si>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</si>
  <si>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</si>
  <si>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</si>
  <si>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</si>
  <si>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</si>
  <si>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</si>
  <si>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</si>
  <si>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</si>
  <si>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</si>
  <si>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</si>
  <si>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</si>
  <si>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</si>
  <si>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</si>
  <si>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</si>
  <si>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</si>
  <si>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</si>
  <si>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</si>
  <si>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</si>
  <si>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</si>
  <si>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</si>
  <si>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</si>
  <si>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</si>
  <si>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</si>
  <si>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</si>
  <si>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</si>
  <si>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</si>
  <si>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</si>
  <si>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</si>
  <si>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</si>
  <si>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</si>
  <si>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</si>
  <si>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</si>
  <si>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</si>
  <si>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</si>
  <si>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</si>
  <si>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</si>
  <si>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</si>
  <si>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</si>
  <si>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</si>
  <si>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</si>
  <si>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</si>
  <si>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</si>
  <si>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</si>
  <si>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</si>
  <si>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</si>
  <si>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</si>
  <si>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</si>
  <si>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</si>
  <si>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</si>
  <si>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</si>
  <si>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</si>
  <si>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</si>
  <si>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</si>
  <si>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</si>
  <si>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</si>
  <si>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</si>
  <si>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</si>
  <si>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</si>
  <si>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</si>
  <si>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</si>
  <si>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</si>
  <si>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</si>
  <si>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</si>
  <si>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</si>
  <si>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</si>
  <si>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</si>
  <si>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</si>
  <si>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</si>
  <si>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</si>
  <si>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</si>
  <si>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</si>
  <si>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</si>
  <si>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</si>
  <si>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</si>
  <si>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</si>
  <si>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</si>
  <si>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</si>
  <si>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</si>
  <si>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</si>
  <si>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</si>
  <si>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</si>
  <si>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</si>
  <si>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</si>
  <si>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</si>
  <si>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</si>
  <si>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</si>
  <si>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</si>
  <si>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</si>
  <si>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</si>
  <si>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</si>
  <si>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</si>
  <si>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</si>
  <si>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</si>
  <si>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</si>
  <si>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</si>
  <si>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</si>
  <si>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</si>
  <si>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</si>
  <si>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</si>
  <si>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</si>
  <si>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</si>
  <si>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</si>
  <si>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</si>
  <si>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</si>
  <si>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</si>
  <si>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</si>
  <si>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</si>
  <si>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</si>
  <si>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</si>
  <si>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</si>
  <si>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</si>
  <si>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</si>
  <si>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</si>
  <si>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</si>
  <si>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</si>
  <si>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</si>
  <si>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</si>
  <si>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</si>
  <si>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</si>
  <si>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</si>
  <si>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</si>
  <si>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</si>
  <si>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</si>
  <si>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</si>
  <si>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</si>
  <si>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</si>
  <si>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</si>
  <si>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</si>
  <si>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</si>
  <si>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</si>
  <si>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</si>
  <si>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</si>
  <si>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</si>
  <si>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</si>
  <si>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</si>
  <si>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</si>
  <si>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</si>
  <si>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</si>
  <si>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</si>
  <si>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</si>
  <si>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</si>
  <si>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</si>
  <si>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</si>
  <si>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</si>
  <si>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</si>
  <si>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</si>
  <si>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</si>
  <si>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</si>
  <si>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</si>
  <si>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</si>
  <si>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</si>
  <si>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</si>
  <si>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</si>
  <si>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</si>
  <si>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</si>
  <si>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</si>
  <si>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</si>
  <si>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</si>
  <si>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</si>
  <si>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</si>
  <si>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</si>
  <si>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</si>
  <si>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</si>
  <si>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</si>
  <si>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</si>
  <si>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</si>
  <si>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</si>
  <si>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</si>
  <si>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</si>
  <si>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</si>
  <si>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</si>
  <si>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</si>
  <si>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</si>
  <si>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</si>
  <si>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</si>
  <si>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</si>
  <si>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</si>
  <si>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</si>
  <si>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</si>
  <si>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</si>
  <si>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</si>
  <si>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</si>
  <si>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</si>
  <si>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</si>
  <si>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</si>
  <si>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</si>
  <si>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</si>
  <si>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</si>
  <si>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</si>
  <si>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</si>
  <si>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</si>
  <si>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</si>
  <si>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</si>
  <si>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</si>
  <si>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</si>
  <si>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</si>
  <si>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</si>
  <si>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</si>
  <si>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</si>
  <si>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</si>
  <si>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</si>
  <si>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</si>
  <si>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</si>
  <si>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</si>
  <si>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</si>
  <si>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</si>
  <si>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</si>
  <si>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</si>
  <si>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</si>
  <si>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</si>
  <si>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</si>
  <si>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</si>
  <si>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</si>
  <si>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</si>
  <si>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</si>
  <si>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</si>
  <si>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</si>
  <si>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</si>
  <si>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</si>
  <si>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</si>
  <si>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</si>
  <si>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</si>
  <si>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</si>
  <si>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</si>
  <si>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</si>
  <si>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</si>
  <si>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</si>
  <si>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</si>
  <si>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</si>
  <si>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</si>
  <si>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</si>
  <si>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</si>
  <si>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</si>
  <si>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</si>
  <si>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</si>
  <si>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</si>
  <si>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</si>
  <si>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</si>
  <si>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</si>
  <si>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</si>
  <si>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</si>
  <si>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</si>
  <si>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</si>
  <si>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</si>
  <si>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</si>
  <si>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</si>
  <si>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</si>
  <si>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</si>
  <si>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</si>
  <si>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</si>
  <si>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</si>
  <si>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</si>
  <si>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</si>
  <si>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</si>
  <si>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</si>
  <si>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</si>
  <si>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</si>
  <si>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</si>
  <si>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</si>
  <si>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</si>
  <si>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</si>
  <si>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</si>
  <si>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</si>
  <si>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</si>
  <si>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</si>
  <si>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</si>
  <si>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</si>
  <si>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</si>
  <si>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</si>
  <si>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</si>
  <si>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</si>
  <si>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</si>
  <si>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</si>
  <si>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</si>
  <si>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</si>
  <si>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</si>
  <si>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</si>
  <si>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</si>
  <si>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</si>
  <si>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</si>
  <si>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</si>
  <si>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</si>
  <si>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</si>
  <si>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</si>
  <si>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</si>
  <si>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</si>
  <si>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</si>
  <si>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</si>
  <si>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</si>
  <si>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</si>
  <si>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</si>
  <si>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</si>
  <si>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</si>
  <si>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</si>
  <si>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</si>
  <si>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</si>
  <si>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</si>
  <si>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</si>
  <si>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</si>
  <si>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</si>
  <si>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</si>
  <si>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</si>
  <si>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</si>
  <si>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</si>
  <si>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</si>
  <si>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</si>
  <si>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</si>
  <si>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</si>
  <si>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</si>
  <si>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</si>
  <si>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</si>
  <si>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</si>
  <si>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</si>
  <si>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</si>
  <si>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</si>
  <si>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</si>
  <si>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</si>
  <si>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</si>
  <si>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</si>
  <si>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</si>
  <si>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</si>
  <si>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</si>
  <si>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</si>
  <si>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</si>
  <si>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</si>
  <si>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</si>
  <si>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</si>
  <si>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</si>
  <si>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</si>
  <si>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</si>
  <si>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</si>
  <si>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</si>
  <si>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</si>
  <si>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</si>
  <si>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</si>
  <si>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</si>
  <si>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</si>
  <si>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</si>
  <si>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</si>
  <si>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</si>
  <si>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</si>
  <si>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</si>
  <si>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</si>
  <si>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</si>
  <si>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</si>
  <si>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</si>
  <si>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</si>
  <si>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</si>
  <si>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</si>
  <si>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</si>
  <si>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</si>
  <si>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</si>
  <si>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</si>
  <si>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</si>
  <si>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11.3.</t>
  </si>
  <si>
    <t>Befektetési célú belföldi értékpapírok beváltása,  értékesítése</t>
  </si>
  <si>
    <t>11.4.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</si>
  <si>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</si>
  <si>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</si>
  <si>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</si>
  <si>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</si>
  <si>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</si>
  <si>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</si>
  <si>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</si>
  <si>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</si>
  <si>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</si>
  <si>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</si>
  <si>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</si>
  <si>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</si>
  <si>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</si>
  <si>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</si>
  <si>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</si>
  <si>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</si>
  <si>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</si>
  <si>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</si>
  <si>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</si>
  <si>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</si>
  <si>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</si>
  <si>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</si>
  <si>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</si>
  <si>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</si>
  <si>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</si>
  <si>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</si>
  <si>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</si>
  <si>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</si>
  <si>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</si>
  <si>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</si>
  <si>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</si>
  <si>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</si>
  <si>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</si>
  <si>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</si>
  <si>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</si>
  <si>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</si>
  <si>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</si>
  <si>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</si>
  <si>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</si>
  <si>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</si>
  <si>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</si>
  <si>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</si>
  <si>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</si>
  <si>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</si>
  <si>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</si>
  <si>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</si>
  <si>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</si>
  <si>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</si>
  <si>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</si>
  <si>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</si>
  <si>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</si>
  <si>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</si>
  <si>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</si>
  <si>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</si>
  <si>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</si>
  <si>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</si>
  <si>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</si>
  <si>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</si>
  <si>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</si>
  <si>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</si>
  <si>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</si>
  <si>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</si>
  <si>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</si>
  <si>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</si>
  <si>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</si>
  <si>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</si>
  <si>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</si>
  <si>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</si>
  <si>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</si>
  <si>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</si>
  <si>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</si>
  <si>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</si>
  <si>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</si>
  <si>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</si>
  <si>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</si>
  <si>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</si>
  <si>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</si>
  <si>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</si>
  <si>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</si>
  <si>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</si>
  <si>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</si>
  <si>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</si>
  <si>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</si>
  <si>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</si>
  <si>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</si>
  <si>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</si>
  <si>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</si>
  <si>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</si>
  <si>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</si>
  <si>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</si>
  <si>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</si>
  <si>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</si>
  <si>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</si>
  <si>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</si>
  <si>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</si>
  <si>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</si>
  <si>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</si>
  <si>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</si>
  <si>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</si>
  <si>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</si>
  <si>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</si>
  <si>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</si>
  <si>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</si>
  <si>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</si>
  <si>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</si>
  <si>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</si>
  <si>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</si>
  <si>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</si>
  <si>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</si>
  <si>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</si>
  <si>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</si>
  <si>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</si>
  <si>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</si>
  <si>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</si>
  <si>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</si>
  <si>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</si>
  <si>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</si>
  <si>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</si>
  <si>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</si>
  <si>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</si>
  <si>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</si>
  <si>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</si>
  <si>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</si>
  <si>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</si>
  <si>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</si>
  <si>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</si>
  <si>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</si>
  <si>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</si>
  <si>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</si>
  <si>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</si>
  <si>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</si>
  <si>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</si>
  <si>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</si>
  <si>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</si>
  <si>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</si>
  <si>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</si>
  <si>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</si>
  <si>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</si>
  <si>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</si>
  <si>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</si>
  <si>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</si>
  <si>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</si>
  <si>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</si>
  <si>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</si>
  <si>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</si>
  <si>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</si>
  <si>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</si>
  <si>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</si>
  <si>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</si>
  <si>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</si>
  <si>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</si>
  <si>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</si>
  <si>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</si>
  <si>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</si>
  <si>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</si>
  <si>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</si>
  <si>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</si>
  <si>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</si>
  <si>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</si>
  <si>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</si>
  <si>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</si>
  <si>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</si>
  <si>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</si>
  <si>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</si>
  <si>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</si>
  <si>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</si>
  <si>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</si>
  <si>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</si>
  <si>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</si>
  <si>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</si>
  <si>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</si>
  <si>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</si>
  <si>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</si>
  <si>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</si>
  <si>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</si>
  <si>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</si>
  <si>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</si>
  <si>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</si>
  <si>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</si>
  <si>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</si>
  <si>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</si>
  <si>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</si>
  <si>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</si>
  <si>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</si>
  <si>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</si>
  <si>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</si>
  <si>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</si>
  <si>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</si>
  <si>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</si>
  <si>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</si>
  <si>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</si>
  <si>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</si>
  <si>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</si>
  <si>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</si>
  <si>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</si>
  <si>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</si>
  <si>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</si>
  <si>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</si>
  <si>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</si>
  <si>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</si>
  <si>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</si>
  <si>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</si>
  <si>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</si>
  <si>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</si>
  <si>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</si>
  <si>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</si>
  <si>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</si>
  <si>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</si>
  <si>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</si>
  <si>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</si>
  <si>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</si>
  <si>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</si>
  <si>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</si>
  <si>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</si>
  <si>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</si>
  <si>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</si>
  <si>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</si>
  <si>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</si>
  <si>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</si>
  <si>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</si>
  <si>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</si>
  <si>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</si>
  <si>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</si>
  <si>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</si>
  <si>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</si>
  <si>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</si>
  <si>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</si>
  <si>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</si>
  <si>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</si>
  <si>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</si>
  <si>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</si>
  <si>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</si>
  <si>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</si>
  <si>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</si>
  <si>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</si>
  <si>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</si>
  <si>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</si>
  <si>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</si>
  <si>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</si>
  <si>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</si>
  <si>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</si>
  <si>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</si>
  <si>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</si>
  <si>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</si>
  <si>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</si>
  <si>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</si>
  <si>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</si>
  <si>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</si>
  <si>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</si>
  <si>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</si>
  <si>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</si>
  <si>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</si>
  <si>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</si>
  <si>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</si>
  <si>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</si>
  <si>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</si>
  <si>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</si>
  <si>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</si>
  <si>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</si>
  <si>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</si>
  <si>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</si>
  <si>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</si>
  <si>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</si>
  <si>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</si>
  <si>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</si>
  <si>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</si>
  <si>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</si>
  <si>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</si>
  <si>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</si>
  <si>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</si>
  <si>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</si>
  <si>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</si>
  <si>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</si>
  <si>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</si>
  <si>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</si>
  <si>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</si>
  <si>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</si>
  <si>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</si>
  <si>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</si>
  <si>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</si>
  <si>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</si>
  <si>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</si>
  <si>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</si>
  <si>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</si>
  <si>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</si>
  <si>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</si>
  <si>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</si>
  <si>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</si>
  <si>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</si>
  <si>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</si>
  <si>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</si>
  <si>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</si>
  <si>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</si>
  <si>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</si>
  <si>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</si>
  <si>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</si>
  <si>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</si>
  <si>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</si>
  <si>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</si>
  <si>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</si>
  <si>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</si>
  <si>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</si>
  <si>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</si>
  <si>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</si>
  <si>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</si>
  <si>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</si>
  <si>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</si>
  <si>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</si>
  <si>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</si>
  <si>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</si>
  <si>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</si>
  <si>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</si>
  <si>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</si>
  <si>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</si>
  <si>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</si>
  <si>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</si>
  <si>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</si>
  <si>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</si>
  <si>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</si>
  <si>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</si>
  <si>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</si>
  <si>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</si>
  <si>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</si>
  <si>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</si>
  <si>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</si>
  <si>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</si>
  <si>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</si>
  <si>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</si>
  <si>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</si>
  <si>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</si>
  <si>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</si>
  <si>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</si>
  <si>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</si>
  <si>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</si>
  <si>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</si>
  <si>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</si>
  <si>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</si>
  <si>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</si>
  <si>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</si>
  <si>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</si>
  <si>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</si>
  <si>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</si>
  <si>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</si>
  <si>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</si>
  <si>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</si>
  <si>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</si>
  <si>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</si>
  <si>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</si>
  <si>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</si>
  <si>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</si>
  <si>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</si>
  <si>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</si>
  <si>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</si>
  <si>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</si>
  <si>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Összeg  (Ft )</t>
  </si>
  <si>
    <t>Bruttó  hiány:</t>
  </si>
  <si>
    <t>Bruttó  többlet:</t>
  </si>
  <si>
    <t>2017.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</si>
  <si>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</si>
  <si>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</si>
  <si>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</si>
  <si>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Gépjárműadó</t>
  </si>
  <si>
    <t>Biztosító által fizetett kártérítés</t>
  </si>
  <si>
    <t>Működési célú támogatások, kiegészítő tám.</t>
  </si>
  <si>
    <t>Biztosító ált. fizetett kártérítés</t>
  </si>
  <si>
    <t>Működési célú támogatások, támogatások kiegészítése</t>
  </si>
  <si>
    <t>Elszámolásból származó bevételek</t>
  </si>
  <si>
    <t>Elszámolásból származó bevétel</t>
  </si>
  <si>
    <t>Működési bevételek</t>
  </si>
  <si>
    <t>Államháztartáson belüli megelőlegezés</t>
  </si>
  <si>
    <t>Államháztartáson belüli megelőlegezés visszafizetése</t>
  </si>
  <si>
    <t>Közfoglalk. Eszköz beszerzés</t>
  </si>
  <si>
    <t>2017</t>
  </si>
  <si>
    <t>Sport utca , Rákóczi utca aszfaltozása</t>
  </si>
  <si>
    <t>ASP programhoz csatlakozás</t>
  </si>
  <si>
    <t>2017-2018</t>
  </si>
  <si>
    <t>Településarculati kézikönyv</t>
  </si>
  <si>
    <t>ovodai nevelés eszköz beszerzés</t>
  </si>
  <si>
    <t>Konyha eszköz beszerzés</t>
  </si>
  <si>
    <t>Kerékpárút Tunyogi utca</t>
  </si>
  <si>
    <t xml:space="preserve">Szennyvízelvezetés </t>
  </si>
  <si>
    <t>Energetikai beruházás Hivatal, Óvoda épület</t>
  </si>
  <si>
    <t>Egészségház felújítás</t>
  </si>
  <si>
    <t>Közös Hivatal eszköz beszerzés</t>
  </si>
  <si>
    <t>Ravatalozó felújítása</t>
  </si>
  <si>
    <t>Működési célú támogatások és kieg. Támogatások</t>
  </si>
  <si>
    <t>Gépjármű adó</t>
  </si>
  <si>
    <t>Biztosító által fiz. Kártérítés</t>
  </si>
  <si>
    <t>Győrteleki Közös Önkormányzati Hivatal</t>
  </si>
  <si>
    <t>Győrteleki Napsugár Óvoda és Konyha</t>
  </si>
  <si>
    <t>Működési célú támogatások kiegészítő támogatások</t>
  </si>
  <si>
    <t>Egyéb pénz. műveletek  bevételek</t>
  </si>
  <si>
    <t>Kommunális adó</t>
  </si>
  <si>
    <t xml:space="preserve"> - az 1.5-ből: - Előző évi elszámolásból származó befiz.</t>
  </si>
  <si>
    <t>SZAMOS Nonprofit Kft.</t>
  </si>
  <si>
    <t>Temető üzemeltetés, nem közművel összegyűjtött szennyvíz</t>
  </si>
  <si>
    <t>SZAMOA élménytér</t>
  </si>
  <si>
    <t>Turisztika beruházások fenntartási időszakban történő működtetése</t>
  </si>
  <si>
    <t>Győrtelek Fejlődésért Alapítvány</t>
  </si>
  <si>
    <t>Győrtelek fejlődése</t>
  </si>
  <si>
    <t xml:space="preserve">II. Fizetendő általános forgalmi adó
</t>
  </si>
  <si>
    <t>Tüzép-telep tető felújítása</t>
  </si>
  <si>
    <t xml:space="preserve">EU-s projekt neve, azonosítója: </t>
  </si>
  <si>
    <t>Orvosi Rendelő és Egészségház felújítása                        TOP-4.1.1-15-SB-2016-00021</t>
  </si>
  <si>
    <t>Önkormányzati Épületek energetikai felújítás Győrtelek Községben  TOP-3.2.1-15-SB1-2016-00082</t>
  </si>
  <si>
    <t>Győrtelek Község Önkormányzat ASP Központhoz való csatlakozása  KÖFOP-1.2.1-VEKOP-16-2017-00842</t>
  </si>
  <si>
    <t>Kerékpárút fejlesztés Győrteleken                                     TOP-3.1.1-15-SB1-2016-00013</t>
  </si>
  <si>
    <t>Északkelet-Magyarországi szennyvízelvezetés és kezelési fejlesztés 1. (ÉKMO1)                                          KEHOP-2.2.2-15-2015-00001</t>
  </si>
  <si>
    <t>Áfa befizetés</t>
  </si>
  <si>
    <t>Györteleki közös önkormányzati hivatal</t>
  </si>
  <si>
    <t>Györteleki közös önkormányzati  hivatal</t>
  </si>
  <si>
    <t>Györteleki közös önormányzati  hivatal</t>
  </si>
  <si>
    <t>Györteleki Napsugár Óvoda és Konyha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</si>
</sst>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#,###__;\-#,###__"/>
    <numFmt numFmtId="181" formatCode="00"/>
    <numFmt numFmtId="182" formatCode="#,###\ _F_t;\-#,###\ _F_t"/>
    <numFmt numFmtId="183" formatCode="#,###__"/>
    <numFmt numFmtId="184" formatCode="_-* #,##0.0\ _F_t_-;\-* #,##0.0\ _F_t_-;_-* &quot;-&quot;??\ _F_t_-;_-@_-"/>
    <numFmt numFmtId="185" formatCode="[$€-2]\ #\ ##,000_);[Red]\([$€-2]\ #\ ##,000\)"/>
  </numFmts>
  <fonts count="8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2" borderId="0" applyNumberFormat="0" applyBorder="0" applyAlignment="0" applyProtection="0"/>
    <xf numFmtId="0" fontId="71" fillId="5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6" borderId="0" applyNumberFormat="0" applyBorder="0" applyAlignment="0" applyProtection="0"/>
    <xf numFmtId="0" fontId="71" fillId="9" borderId="0" applyNumberFormat="0" applyBorder="0" applyAlignment="0" applyProtection="0"/>
    <xf numFmtId="0" fontId="71" fillId="8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8" borderId="0" applyNumberFormat="0" applyBorder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3" borderId="0" applyNumberFormat="0" applyBorder="0" applyAlignment="0" applyProtection="0"/>
    <xf numFmtId="0" fontId="73" fillId="8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74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14" borderId="7" applyNumberFormat="0" applyFont="0" applyAlignment="0" applyProtection="0"/>
    <xf numFmtId="0" fontId="72" fillId="10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22" borderId="0" applyNumberFormat="0" applyBorder="0" applyAlignment="0" applyProtection="0"/>
    <xf numFmtId="0" fontId="84" fillId="23" borderId="0" applyNumberFormat="0" applyBorder="0" applyAlignment="0" applyProtection="0"/>
    <xf numFmtId="0" fontId="85" fillId="21" borderId="1" applyNumberFormat="0" applyAlignment="0" applyProtection="0"/>
    <xf numFmtId="9" fontId="0" fillId="0" borderId="0" applyFont="0" applyFill="0" applyBorder="0" applyAlignment="0" applyProtection="0"/>
  </cellStyleXfs>
  <cellXfs count="848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72" fontId="13" fillId="0" borderId="10" xfId="0" applyNumberFormat="1" applyFont="1" applyFill="1" applyBorder="1" applyAlignment="1" applyProtection="1">
      <alignment vertical="center" wrapTex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72" fontId="12" fillId="0" borderId="14" xfId="0" applyNumberFormat="1" applyFont="1" applyFill="1" applyBorder="1" applyAlignment="1" applyProtection="1">
      <alignment vertical="center" wrapText="1"/>
      <protection/>
    </xf>
    <xf numFmtId="172" fontId="12" fillId="0" borderId="15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2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72" fontId="13" fillId="0" borderId="10" xfId="0" applyNumberFormat="1" applyFont="1" applyFill="1" applyBorder="1" applyAlignment="1" applyProtection="1">
      <alignment vertical="center"/>
      <protection locked="0"/>
    </xf>
    <xf numFmtId="172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16" xfId="0" applyNumberFormat="1" applyFont="1" applyFill="1" applyBorder="1" applyAlignment="1" applyProtection="1">
      <alignment horizontal="center" vertical="center" wrapText="1"/>
      <protection/>
    </xf>
    <xf numFmtId="172" fontId="6" fillId="0" borderId="14" xfId="0" applyNumberFormat="1" applyFont="1" applyFill="1" applyBorder="1" applyAlignment="1" applyProtection="1">
      <alignment horizontal="center" vertical="center" wrapText="1"/>
      <protection/>
    </xf>
    <xf numFmtId="172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72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72" fontId="12" fillId="0" borderId="14" xfId="0" applyNumberFormat="1" applyFont="1" applyFill="1" applyBorder="1" applyAlignment="1" applyProtection="1">
      <alignment vertical="center"/>
      <protection/>
    </xf>
    <xf numFmtId="172" fontId="12" fillId="0" borderId="15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right" vertical="center"/>
      <protection/>
    </xf>
    <xf numFmtId="172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21" fillId="0" borderId="19" xfId="60" applyNumberFormat="1" applyFont="1" applyFill="1" applyBorder="1" applyAlignment="1" applyProtection="1">
      <alignment vertical="center"/>
      <protection/>
    </xf>
    <xf numFmtId="172" fontId="21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72" fontId="12" fillId="0" borderId="22" xfId="0" applyNumberFormat="1" applyFont="1" applyFill="1" applyBorder="1" applyAlignment="1" applyProtection="1">
      <alignment horizontal="center" vertical="center" wrapText="1"/>
      <protection/>
    </xf>
    <xf numFmtId="172" fontId="13" fillId="0" borderId="23" xfId="0" applyNumberFormat="1" applyFont="1" applyFill="1" applyBorder="1" applyAlignment="1" applyProtection="1">
      <alignment vertical="center" wrapText="1"/>
      <protection locked="0"/>
    </xf>
    <xf numFmtId="172" fontId="12" fillId="0" borderId="17" xfId="0" applyNumberFormat="1" applyFont="1" applyFill="1" applyBorder="1" applyAlignment="1" applyProtection="1">
      <alignment vertical="center" wrapText="1"/>
      <protection/>
    </xf>
    <xf numFmtId="172" fontId="13" fillId="0" borderId="24" xfId="0" applyNumberFormat="1" applyFont="1" applyFill="1" applyBorder="1" applyAlignment="1" applyProtection="1">
      <alignment vertical="center" wrapText="1"/>
      <protection locked="0"/>
    </xf>
    <xf numFmtId="172" fontId="12" fillId="0" borderId="25" xfId="0" applyNumberFormat="1" applyFont="1" applyFill="1" applyBorder="1" applyAlignment="1">
      <alignment horizontal="center" vertical="center"/>
    </xf>
    <xf numFmtId="172" fontId="12" fillId="0" borderId="25" xfId="0" applyNumberFormat="1" applyFont="1" applyFill="1" applyBorder="1" applyAlignment="1">
      <alignment horizontal="center" vertical="center" wrapText="1"/>
    </xf>
    <xf numFmtId="172" fontId="12" fillId="0" borderId="26" xfId="0" applyNumberFormat="1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49" fontId="19" fillId="0" borderId="29" xfId="0" applyNumberFormat="1" applyFont="1" applyFill="1" applyBorder="1" applyAlignment="1" quotePrefix="1">
      <alignment horizontal="left" vertical="center" indent="1"/>
    </xf>
    <xf numFmtId="49" fontId="13" fillId="0" borderId="29" xfId="0" applyNumberFormat="1" applyFont="1" applyFill="1" applyBorder="1" applyAlignment="1">
      <alignment horizontal="left" vertical="center"/>
    </xf>
    <xf numFmtId="49" fontId="13" fillId="0" borderId="30" xfId="0" applyNumberFormat="1" applyFont="1" applyFill="1" applyBorder="1" applyAlignment="1" applyProtection="1">
      <alignment horizontal="left" vertical="center"/>
      <protection locked="0"/>
    </xf>
    <xf numFmtId="49" fontId="12" fillId="0" borderId="31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2" xfId="0" applyNumberFormat="1" applyFont="1" applyFill="1" applyBorder="1" applyAlignment="1" applyProtection="1">
      <alignment vertical="center"/>
      <protection locked="0"/>
    </xf>
    <xf numFmtId="49" fontId="12" fillId="0" borderId="32" xfId="0" applyNumberFormat="1" applyFont="1" applyFill="1" applyBorder="1" applyAlignment="1" applyProtection="1">
      <alignment horizontal="right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3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179" fontId="12" fillId="0" borderId="25" xfId="0" applyNumberFormat="1" applyFont="1" applyFill="1" applyBorder="1" applyAlignment="1">
      <alignment horizontal="left" vertical="center" wrapText="1" indent="1"/>
    </xf>
    <xf numFmtId="179" fontId="28" fillId="0" borderId="0" xfId="0" applyNumberFormat="1" applyFont="1" applyFill="1" applyBorder="1" applyAlignment="1">
      <alignment horizontal="left" vertical="center" wrapText="1"/>
    </xf>
    <xf numFmtId="172" fontId="12" fillId="0" borderId="25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172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4" xfId="0" applyNumberFormat="1" applyFont="1" applyBorder="1" applyAlignment="1" applyProtection="1">
      <alignment horizontal="right" vertical="center" wrapText="1" indent="1"/>
      <protection/>
    </xf>
    <xf numFmtId="172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72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3" fontId="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2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4" fillId="0" borderId="0" xfId="0" applyNumberFormat="1" applyFont="1" applyFill="1" applyAlignment="1" applyProtection="1">
      <alignment horizontal="right" vertical="center"/>
      <protection locked="0"/>
    </xf>
    <xf numFmtId="172" fontId="6" fillId="0" borderId="41" xfId="0" applyNumberFormat="1" applyFont="1" applyFill="1" applyBorder="1" applyAlignment="1" applyProtection="1">
      <alignment horizontal="centerContinuous" vertical="center"/>
      <protection/>
    </xf>
    <xf numFmtId="172" fontId="6" fillId="0" borderId="42" xfId="0" applyNumberFormat="1" applyFont="1" applyFill="1" applyBorder="1" applyAlignment="1" applyProtection="1">
      <alignment horizontal="centerContinuous" vertical="center"/>
      <protection/>
    </xf>
    <xf numFmtId="172" fontId="6" fillId="0" borderId="43" xfId="0" applyNumberFormat="1" applyFont="1" applyFill="1" applyBorder="1" applyAlignment="1" applyProtection="1">
      <alignment horizontal="centerContinuous" vertical="center"/>
      <protection/>
    </xf>
    <xf numFmtId="172" fontId="20" fillId="0" borderId="0" xfId="0" applyNumberFormat="1" applyFont="1" applyFill="1" applyAlignment="1">
      <alignment vertical="center"/>
    </xf>
    <xf numFmtId="172" fontId="6" fillId="0" borderId="22" xfId="0" applyNumberFormat="1" applyFont="1" applyFill="1" applyBorder="1" applyAlignment="1" applyProtection="1">
      <alignment horizontal="center" vertical="center"/>
      <protection/>
    </xf>
    <xf numFmtId="172" fontId="6" fillId="0" borderId="44" xfId="0" applyNumberFormat="1" applyFont="1" applyFill="1" applyBorder="1" applyAlignment="1" applyProtection="1">
      <alignment horizontal="center" vertical="center"/>
      <protection/>
    </xf>
    <xf numFmtId="172" fontId="6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Alignment="1">
      <alignment horizontal="center" vertical="center"/>
    </xf>
    <xf numFmtId="172" fontId="12" fillId="0" borderId="14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>
      <alignment horizontal="center" vertical="center" wrapText="1"/>
    </xf>
    <xf numFmtId="172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5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5" xfId="0" applyNumberFormat="1" applyFont="1" applyFill="1" applyBorder="1" applyAlignment="1" applyProtection="1">
      <alignment horizontal="center" vertical="center" wrapText="1"/>
      <protection/>
    </xf>
    <xf numFmtId="172" fontId="12" fillId="0" borderId="35" xfId="0" applyNumberFormat="1" applyFont="1" applyFill="1" applyBorder="1" applyAlignment="1" applyProtection="1">
      <alignment vertical="center" wrapText="1"/>
      <protection/>
    </xf>
    <xf numFmtId="172" fontId="12" fillId="0" borderId="41" xfId="0" applyNumberFormat="1" applyFont="1" applyFill="1" applyBorder="1" applyAlignment="1" applyProtection="1">
      <alignment vertical="center" wrapText="1"/>
      <protection/>
    </xf>
    <xf numFmtId="172" fontId="12" fillId="0" borderId="46" xfId="0" applyNumberFormat="1" applyFont="1" applyFill="1" applyBorder="1" applyAlignment="1" applyProtection="1">
      <alignment vertical="center" wrapText="1"/>
      <protection/>
    </xf>
    <xf numFmtId="172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47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12" fillId="0" borderId="47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72" fontId="12" fillId="0" borderId="18" xfId="0" applyNumberFormat="1" applyFont="1" applyFill="1" applyBorder="1" applyAlignment="1" applyProtection="1">
      <alignment vertical="center" wrapText="1"/>
      <protection/>
    </xf>
    <xf numFmtId="172" fontId="12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18" xfId="0" applyNumberFormat="1" applyFont="1" applyFill="1" applyBorder="1" applyAlignment="1" applyProtection="1">
      <alignment vertical="center" wrapText="1"/>
      <protection locked="0"/>
    </xf>
    <xf numFmtId="172" fontId="13" fillId="0" borderId="49" xfId="0" applyNumberFormat="1" applyFont="1" applyFill="1" applyBorder="1" applyAlignment="1" applyProtection="1">
      <alignment vertical="center" wrapText="1"/>
      <protection locked="0"/>
    </xf>
    <xf numFmtId="172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0" xfId="0" applyNumberFormat="1" applyFont="1" applyFill="1" applyBorder="1" applyAlignment="1" applyProtection="1">
      <alignment vertical="center" wrapText="1"/>
      <protection/>
    </xf>
    <xf numFmtId="172" fontId="12" fillId="0" borderId="14" xfId="0" applyNumberFormat="1" applyFont="1" applyFill="1" applyBorder="1" applyAlignment="1" applyProtection="1">
      <alignment vertical="center" wrapText="1"/>
      <protection/>
    </xf>
    <xf numFmtId="172" fontId="12" fillId="0" borderId="50" xfId="0" applyNumberFormat="1" applyFont="1" applyFill="1" applyBorder="1" applyAlignment="1" applyProtection="1">
      <alignment vertical="center" wrapText="1"/>
      <protection/>
    </xf>
    <xf numFmtId="172" fontId="12" fillId="0" borderId="25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/>
    </xf>
    <xf numFmtId="172" fontId="6" fillId="0" borderId="44" xfId="0" applyNumberFormat="1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center" vertical="center"/>
    </xf>
    <xf numFmtId="172" fontId="6" fillId="0" borderId="31" xfId="0" applyNumberFormat="1" applyFont="1" applyFill="1" applyBorder="1" applyAlignment="1">
      <alignment horizontal="center" vertical="center" wrapText="1"/>
    </xf>
    <xf numFmtId="172" fontId="6" fillId="0" borderId="50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172" fontId="12" fillId="0" borderId="16" xfId="0" applyNumberFormat="1" applyFont="1" applyFill="1" applyBorder="1" applyAlignment="1">
      <alignment horizontal="right" vertical="center" wrapText="1" indent="1"/>
    </xf>
    <xf numFmtId="172" fontId="12" fillId="0" borderId="25" xfId="0" applyNumberFormat="1" applyFont="1" applyFill="1" applyBorder="1" applyAlignment="1">
      <alignment horizontal="left" vertical="center" wrapText="1" indent="1"/>
    </xf>
    <xf numFmtId="172" fontId="0" fillId="24" borderId="25" xfId="0" applyNumberFormat="1" applyFont="1" applyFill="1" applyBorder="1" applyAlignment="1">
      <alignment horizontal="left" vertical="center" wrapText="1" indent="2"/>
    </xf>
    <xf numFmtId="172" fontId="0" fillId="24" borderId="38" xfId="0" applyNumberFormat="1" applyFont="1" applyFill="1" applyBorder="1" applyAlignment="1">
      <alignment horizontal="left" vertical="center" wrapText="1" indent="2"/>
    </xf>
    <xf numFmtId="172" fontId="12" fillId="0" borderId="16" xfId="0" applyNumberFormat="1" applyFont="1" applyFill="1" applyBorder="1" applyAlignment="1">
      <alignment vertical="center" wrapText="1"/>
    </xf>
    <xf numFmtId="172" fontId="12" fillId="0" borderId="14" xfId="0" applyNumberFormat="1" applyFont="1" applyFill="1" applyBorder="1" applyAlignment="1">
      <alignment vertical="center" wrapText="1"/>
    </xf>
    <xf numFmtId="172" fontId="12" fillId="0" borderId="15" xfId="0" applyNumberFormat="1" applyFont="1" applyFill="1" applyBorder="1" applyAlignment="1">
      <alignment vertical="center" wrapText="1"/>
    </xf>
    <xf numFmtId="172" fontId="12" fillId="0" borderId="12" xfId="0" applyNumberFormat="1" applyFont="1" applyFill="1" applyBorder="1" applyAlignment="1">
      <alignment horizontal="right" vertical="center" wrapText="1" indent="1"/>
    </xf>
    <xf numFmtId="172" fontId="13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12" xfId="0" applyNumberFormat="1" applyFont="1" applyFill="1" applyBorder="1" applyAlignment="1" applyProtection="1">
      <alignment vertical="center" wrapText="1"/>
      <protection locked="0"/>
    </xf>
    <xf numFmtId="172" fontId="13" fillId="0" borderId="17" xfId="0" applyNumberFormat="1" applyFont="1" applyFill="1" applyBorder="1" applyAlignment="1" applyProtection="1">
      <alignment vertical="center" wrapText="1"/>
      <protection locked="0"/>
    </xf>
    <xf numFmtId="172" fontId="0" fillId="24" borderId="25" xfId="0" applyNumberFormat="1" applyFont="1" applyFill="1" applyBorder="1" applyAlignment="1">
      <alignment horizontal="right" vertical="center" wrapText="1" indent="2"/>
    </xf>
    <xf numFmtId="172" fontId="0" fillId="24" borderId="38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72" fontId="13" fillId="0" borderId="23" xfId="0" applyNumberFormat="1" applyFont="1" applyFill="1" applyBorder="1" applyAlignment="1" applyProtection="1">
      <alignment vertical="center"/>
      <protection locked="0"/>
    </xf>
    <xf numFmtId="172" fontId="12" fillId="0" borderId="23" xfId="0" applyNumberFormat="1" applyFont="1" applyFill="1" applyBorder="1" applyAlignment="1" applyProtection="1">
      <alignment vertical="center"/>
      <protection/>
    </xf>
    <xf numFmtId="172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72" fontId="13" fillId="0" borderId="20" xfId="0" applyNumberFormat="1" applyFont="1" applyFill="1" applyBorder="1" applyAlignment="1" applyProtection="1">
      <alignment vertical="center"/>
      <protection locked="0"/>
    </xf>
    <xf numFmtId="172" fontId="13" fillId="0" borderId="44" xfId="0" applyNumberFormat="1" applyFont="1" applyFill="1" applyBorder="1" applyAlignment="1" applyProtection="1">
      <alignment vertical="center"/>
      <protection locked="0"/>
    </xf>
    <xf numFmtId="172" fontId="12" fillId="0" borderId="50" xfId="0" applyNumberFormat="1" applyFont="1" applyFill="1" applyBorder="1" applyAlignment="1" applyProtection="1">
      <alignment vertical="center"/>
      <protection/>
    </xf>
    <xf numFmtId="172" fontId="12" fillId="0" borderId="21" xfId="0" applyNumberFormat="1" applyFont="1" applyFill="1" applyBorder="1" applyAlignment="1" applyProtection="1">
      <alignment vertical="center"/>
      <protection/>
    </xf>
    <xf numFmtId="172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 applyProtection="1">
      <alignment horizontal="right" vertical="center" wrapText="1" indent="1"/>
      <protection/>
    </xf>
    <xf numFmtId="0" fontId="17" fillId="0" borderId="52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3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3" xfId="0" applyFont="1" applyFill="1" applyBorder="1" applyAlignment="1" applyProtection="1">
      <alignment horizontal="left" vertical="center" wrapText="1" indent="8"/>
      <protection locked="0"/>
    </xf>
    <xf numFmtId="0" fontId="13" fillId="0" borderId="5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right" vertical="center" inden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72" fontId="12" fillId="0" borderId="14" xfId="0" applyNumberFormat="1" applyFont="1" applyFill="1" applyBorder="1" applyAlignment="1">
      <alignment vertical="center" wrapText="1"/>
    </xf>
    <xf numFmtId="172" fontId="12" fillId="0" borderId="15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1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81" fontId="13" fillId="0" borderId="36" xfId="61" applyNumberFormat="1" applyFont="1" applyFill="1" applyBorder="1" applyAlignment="1" applyProtection="1">
      <alignment horizontal="center" vertical="center"/>
      <protection/>
    </xf>
    <xf numFmtId="182" fontId="13" fillId="0" borderId="58" xfId="61" applyNumberFormat="1" applyFont="1" applyFill="1" applyBorder="1" applyAlignment="1" applyProtection="1">
      <alignment vertical="center"/>
      <protection locked="0"/>
    </xf>
    <xf numFmtId="181" fontId="13" fillId="0" borderId="10" xfId="61" applyNumberFormat="1" applyFont="1" applyFill="1" applyBorder="1" applyAlignment="1" applyProtection="1">
      <alignment horizontal="center" vertical="center"/>
      <protection/>
    </xf>
    <xf numFmtId="182" fontId="13" fillId="0" borderId="17" xfId="61" applyNumberFormat="1" applyFont="1" applyFill="1" applyBorder="1" applyAlignment="1" applyProtection="1">
      <alignment vertical="center"/>
      <protection locked="0"/>
    </xf>
    <xf numFmtId="182" fontId="12" fillId="0" borderId="17" xfId="61" applyNumberFormat="1" applyFont="1" applyFill="1" applyBorder="1" applyAlignment="1" applyProtection="1">
      <alignment vertical="center"/>
      <protection/>
    </xf>
    <xf numFmtId="0" fontId="12" fillId="0" borderId="51" xfId="61" applyFont="1" applyFill="1" applyBorder="1" applyAlignment="1" applyProtection="1">
      <alignment horizontal="left" vertical="center" wrapText="1"/>
      <protection/>
    </xf>
    <xf numFmtId="181" fontId="13" fillId="0" borderId="20" xfId="61" applyNumberFormat="1" applyFont="1" applyFill="1" applyBorder="1" applyAlignment="1" applyProtection="1">
      <alignment horizontal="center" vertical="center"/>
      <protection/>
    </xf>
    <xf numFmtId="182" fontId="12" fillId="0" borderId="21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7" fillId="0" borderId="33" xfId="62" applyFont="1" applyFill="1" applyBorder="1" applyAlignment="1" applyProtection="1">
      <alignment horizontal="left" indent="1"/>
      <protection locked="0"/>
    </xf>
    <xf numFmtId="0" fontId="17" fillId="0" borderId="36" xfId="62" applyFont="1" applyFill="1" applyBorder="1" applyAlignment="1">
      <alignment horizontal="right" indent="1"/>
      <protection/>
    </xf>
    <xf numFmtId="3" fontId="17" fillId="0" borderId="36" xfId="62" applyNumberFormat="1" applyFont="1" applyFill="1" applyBorder="1" applyProtection="1">
      <alignment/>
      <protection locked="0"/>
    </xf>
    <xf numFmtId="3" fontId="17" fillId="0" borderId="58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7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57" xfId="62" applyNumberFormat="1" applyFont="1" applyFill="1" applyBorder="1" applyProtection="1">
      <alignment/>
      <protection locked="0"/>
    </xf>
    <xf numFmtId="3" fontId="17" fillId="0" borderId="59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6" xfId="62" applyFont="1" applyFill="1" applyBorder="1" applyAlignment="1">
      <alignment horizontal="center" vertical="center"/>
      <protection/>
    </xf>
    <xf numFmtId="0" fontId="35" fillId="0" borderId="14" xfId="62" applyFont="1" applyFill="1" applyBorder="1" applyAlignment="1">
      <alignment horizontal="center" vertical="center" wrapText="1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17" fillId="0" borderId="51" xfId="62" applyFont="1" applyFill="1" applyBorder="1" applyAlignment="1" applyProtection="1">
      <alignment horizontal="left" indent="1"/>
      <protection locked="0"/>
    </xf>
    <xf numFmtId="0" fontId="17" fillId="0" borderId="20" xfId="62" applyFont="1" applyFill="1" applyBorder="1" applyAlignment="1">
      <alignment horizontal="right" indent="1"/>
      <protection/>
    </xf>
    <xf numFmtId="3" fontId="17" fillId="0" borderId="20" xfId="62" applyNumberFormat="1" applyFont="1" applyFill="1" applyBorder="1" applyProtection="1">
      <alignment/>
      <protection locked="0"/>
    </xf>
    <xf numFmtId="3" fontId="17" fillId="0" borderId="21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83" fontId="6" fillId="0" borderId="58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83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83" fontId="11" fillId="0" borderId="57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35" xfId="0" applyFill="1" applyBorder="1" applyAlignment="1" applyProtection="1">
      <alignment horizontal="left" vertical="center" wrapText="1" indent="1"/>
      <protection locked="0"/>
    </xf>
    <xf numFmtId="183" fontId="6" fillId="0" borderId="60" xfId="0" applyNumberFormat="1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8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3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36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36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74" fontId="42" fillId="0" borderId="36" xfId="40" applyNumberFormat="1" applyFont="1" applyBorder="1" applyAlignment="1" applyProtection="1">
      <alignment horizontal="center" vertical="center" wrapText="1"/>
      <protection locked="0"/>
    </xf>
    <xf numFmtId="174" fontId="42" fillId="0" borderId="10" xfId="40" applyNumberFormat="1" applyFont="1" applyBorder="1" applyAlignment="1" applyProtection="1">
      <alignment horizontal="center" vertical="center" wrapText="1"/>
      <protection locked="0"/>
    </xf>
    <xf numFmtId="174" fontId="42" fillId="0" borderId="11" xfId="40" applyNumberFormat="1" applyFont="1" applyBorder="1" applyAlignment="1" applyProtection="1">
      <alignment horizontal="center" vertical="center" wrapText="1"/>
      <protection locked="0"/>
    </xf>
    <xf numFmtId="174" fontId="42" fillId="0" borderId="14" xfId="40" applyNumberFormat="1" applyFont="1" applyBorder="1" applyAlignment="1" applyProtection="1">
      <alignment horizontal="center" vertical="center" wrapText="1"/>
      <protection/>
    </xf>
    <xf numFmtId="174" fontId="42" fillId="0" borderId="58" xfId="40" applyNumberFormat="1" applyFont="1" applyBorder="1" applyAlignment="1" applyProtection="1">
      <alignment horizontal="center" vertical="top" wrapText="1"/>
      <protection locked="0"/>
    </xf>
    <xf numFmtId="174" fontId="42" fillId="0" borderId="17" xfId="40" applyNumberFormat="1" applyFont="1" applyBorder="1" applyAlignment="1" applyProtection="1">
      <alignment horizontal="center" vertical="top" wrapText="1"/>
      <protection locked="0"/>
    </xf>
    <xf numFmtId="174" fontId="42" fillId="0" borderId="57" xfId="40" applyNumberFormat="1" applyFont="1" applyBorder="1" applyAlignment="1" applyProtection="1">
      <alignment horizontal="center" vertical="top" wrapText="1"/>
      <protection locked="0"/>
    </xf>
    <xf numFmtId="174" fontId="42" fillId="0" borderId="15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3" xfId="0" applyFont="1" applyFill="1" applyBorder="1" applyAlignment="1" applyProtection="1">
      <alignment horizontal="right" vertical="center" wrapText="1" indent="1"/>
      <protection/>
    </xf>
    <xf numFmtId="0" fontId="13" fillId="0" borderId="36" xfId="0" applyFont="1" applyFill="1" applyBorder="1" applyAlignment="1" applyProtection="1">
      <alignment horizontal="left" vertical="center" wrapText="1"/>
      <protection locked="0"/>
    </xf>
    <xf numFmtId="172" fontId="13" fillId="0" borderId="36" xfId="0" applyNumberFormat="1" applyFont="1" applyFill="1" applyBorder="1" applyAlignment="1" applyProtection="1">
      <alignment vertical="center" wrapText="1"/>
      <protection locked="0"/>
    </xf>
    <xf numFmtId="172" fontId="13" fillId="0" borderId="36" xfId="0" applyNumberFormat="1" applyFont="1" applyFill="1" applyBorder="1" applyAlignment="1" applyProtection="1">
      <alignment vertical="center" wrapText="1"/>
      <protection/>
    </xf>
    <xf numFmtId="172" fontId="13" fillId="0" borderId="58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72" fontId="13" fillId="0" borderId="57" xfId="0" applyNumberFormat="1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72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72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2" xfId="0" applyFont="1" applyBorder="1" applyAlignment="1" applyProtection="1">
      <alignment vertical="center" wrapText="1"/>
      <protection/>
    </xf>
    <xf numFmtId="172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72" fontId="16" fillId="0" borderId="37" xfId="0" applyNumberFormat="1" applyFont="1" applyBorder="1" applyAlignment="1" applyProtection="1" quotePrefix="1">
      <alignment horizontal="right" vertical="center" wrapText="1" indent="1"/>
      <protection/>
    </xf>
    <xf numFmtId="172" fontId="18" fillId="0" borderId="37" xfId="0" applyNumberFormat="1" applyFont="1" applyBorder="1" applyAlignment="1" applyProtection="1">
      <alignment horizontal="right" vertical="center" wrapText="1" indent="1"/>
      <protection/>
    </xf>
    <xf numFmtId="172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35" xfId="60" applyFont="1" applyFill="1" applyBorder="1" applyAlignment="1" applyProtection="1">
      <alignment horizontal="left" vertical="center" wrapText="1" indent="1"/>
      <protection/>
    </xf>
    <xf numFmtId="0" fontId="13" fillId="0" borderId="5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55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72" fontId="21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72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6" xfId="0" applyFont="1" applyBorder="1" applyAlignment="1" applyProtection="1">
      <alignment horizontal="left" vertical="center" wrapText="1" inden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72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6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3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72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7" xfId="60" applyFont="1" applyFill="1" applyBorder="1" applyAlignment="1" applyProtection="1">
      <alignment horizontal="center" vertical="center" wrapText="1"/>
      <protection/>
    </xf>
    <xf numFmtId="172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72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72" fontId="6" fillId="0" borderId="38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67" xfId="0" applyNumberFormat="1" applyFill="1" applyBorder="1" applyAlignment="1" applyProtection="1">
      <alignment horizontal="left" vertical="center" wrapText="1" indent="1"/>
      <protection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7" xfId="0" applyNumberForma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68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69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72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6" fillId="0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66" xfId="0" applyNumberFormat="1" applyFont="1" applyFill="1" applyBorder="1" applyAlignment="1" applyProtection="1">
      <alignment horizontal="center" vertical="center" wrapText="1"/>
      <protection/>
    </xf>
    <xf numFmtId="172" fontId="12" fillId="0" borderId="62" xfId="0" applyNumberFormat="1" applyFont="1" applyFill="1" applyBorder="1" applyAlignment="1" applyProtection="1">
      <alignment horizontal="center" vertical="center" wrapText="1"/>
      <protection/>
    </xf>
    <xf numFmtId="172" fontId="12" fillId="0" borderId="70" xfId="0" applyNumberFormat="1" applyFont="1" applyFill="1" applyBorder="1" applyAlignment="1" applyProtection="1">
      <alignment horizontal="center" vertical="center" wrapText="1"/>
      <protection/>
    </xf>
    <xf numFmtId="172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72" fontId="12" fillId="0" borderId="25" xfId="0" applyNumberFormat="1" applyFont="1" applyFill="1" applyBorder="1" applyAlignment="1" applyProtection="1">
      <alignment horizontal="center" vertical="center" wrapText="1"/>
      <protection/>
    </xf>
    <xf numFmtId="172" fontId="12" fillId="0" borderId="16" xfId="0" applyNumberFormat="1" applyFont="1" applyFill="1" applyBorder="1" applyAlignment="1" applyProtection="1">
      <alignment horizontal="center" vertical="center" wrapText="1"/>
      <protection/>
    </xf>
    <xf numFmtId="172" fontId="12" fillId="0" borderId="14" xfId="0" applyNumberFormat="1" applyFont="1" applyFill="1" applyBorder="1" applyAlignment="1" applyProtection="1">
      <alignment horizontal="center" vertical="center" wrapText="1"/>
      <protection/>
    </xf>
    <xf numFmtId="172" fontId="12" fillId="0" borderId="15" xfId="0" applyNumberFormat="1" applyFont="1" applyFill="1" applyBorder="1" applyAlignment="1" applyProtection="1">
      <alignment horizontal="center" vertical="center" wrapText="1"/>
      <protection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19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72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3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9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69" xfId="0" applyNumberFormat="1" applyFill="1" applyBorder="1" applyAlignment="1" applyProtection="1">
      <alignment horizontal="left" vertical="center" wrapText="1" indent="1"/>
      <protection/>
    </xf>
    <xf numFmtId="172" fontId="13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3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72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0" xfId="0" applyFont="1" applyFill="1" applyBorder="1" applyAlignment="1" applyProtection="1" quotePrefix="1">
      <alignment horizontal="right" vertical="center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4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2" xfId="0" applyFont="1" applyBorder="1" applyAlignment="1" applyProtection="1">
      <alignment wrapText="1"/>
      <protection/>
    </xf>
    <xf numFmtId="172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3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3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6" xfId="0" applyFont="1" applyBorder="1" applyAlignment="1" applyProtection="1">
      <alignment horizontal="center" wrapText="1"/>
      <protection/>
    </xf>
    <xf numFmtId="49" fontId="13" fillId="0" borderId="45" xfId="60" applyNumberFormat="1" applyFont="1" applyFill="1" applyBorder="1" applyAlignment="1" applyProtection="1">
      <alignment horizontal="center" vertical="center" wrapText="1"/>
      <protection/>
    </xf>
    <xf numFmtId="49" fontId="13" fillId="0" borderId="48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72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2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38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72" fontId="1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0" xfId="0" applyNumberFormat="1" applyFont="1" applyFill="1" applyBorder="1" applyAlignment="1" applyProtection="1">
      <alignment horizontal="right" vertical="center"/>
      <protection/>
    </xf>
    <xf numFmtId="49" fontId="6" fillId="0" borderId="71" xfId="0" applyNumberFormat="1" applyFont="1" applyFill="1" applyBorder="1" applyAlignment="1" applyProtection="1">
      <alignment horizontal="right" vertical="center"/>
      <protection/>
    </xf>
    <xf numFmtId="49" fontId="13" fillId="0" borderId="45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2" xfId="60" applyFont="1" applyFill="1" applyBorder="1" applyAlignment="1" applyProtection="1" quotePrefix="1">
      <alignment horizontal="left" vertical="center" wrapText="1" indent="1"/>
      <protection/>
    </xf>
    <xf numFmtId="172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72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72" fontId="12" fillId="0" borderId="31" xfId="0" applyNumberFormat="1" applyFont="1" applyFill="1" applyBorder="1" applyAlignment="1" applyProtection="1">
      <alignment horizontal="center" vertical="center" wrapText="1"/>
      <protection/>
    </xf>
    <xf numFmtId="172" fontId="12" fillId="0" borderId="50" xfId="0" applyNumberFormat="1" applyFont="1" applyFill="1" applyBorder="1" applyAlignment="1" applyProtection="1">
      <alignment horizontal="center" vertical="center" wrapText="1"/>
      <protection/>
    </xf>
    <xf numFmtId="172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72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36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35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62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1" xfId="62" applyFont="1" applyFill="1" applyBorder="1" applyAlignment="1" applyProtection="1">
      <alignment horizontal="center" vertical="center" wrapText="1"/>
      <protection/>
    </xf>
    <xf numFmtId="0" fontId="28" fillId="0" borderId="20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45" xfId="62" applyFont="1" applyFill="1" applyBorder="1" applyAlignment="1" applyProtection="1">
      <alignment vertical="center" wrapText="1"/>
      <protection/>
    </xf>
    <xf numFmtId="181" fontId="13" fillId="0" borderId="35" xfId="61" applyNumberFormat="1" applyFont="1" applyFill="1" applyBorder="1" applyAlignment="1" applyProtection="1">
      <alignment horizontal="center" vertical="center"/>
      <protection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82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4" xfId="62" applyFont="1" applyFill="1" applyBorder="1" applyAlignment="1">
      <alignment horizontal="center" vertical="center"/>
      <protection/>
    </xf>
    <xf numFmtId="0" fontId="16" fillId="0" borderId="55" xfId="62" applyFont="1" applyFill="1" applyBorder="1" applyAlignment="1">
      <alignment horizontal="center" vertical="center" wrapText="1"/>
      <protection/>
    </xf>
    <xf numFmtId="0" fontId="16" fillId="0" borderId="56" xfId="62" applyFont="1" applyFill="1" applyBorder="1" applyAlignment="1">
      <alignment horizontal="center" vertical="center" wrapText="1"/>
      <protection/>
    </xf>
    <xf numFmtId="0" fontId="17" fillId="0" borderId="33" xfId="62" applyFont="1" applyFill="1" applyBorder="1" applyProtection="1">
      <alignment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82" fontId="12" fillId="0" borderId="15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4" xfId="62" applyFont="1" applyFill="1" applyBorder="1" applyAlignment="1">
      <alignment horizontal="center" vertical="center"/>
      <protection/>
    </xf>
    <xf numFmtId="0" fontId="35" fillId="0" borderId="55" xfId="62" applyFont="1" applyFill="1" applyBorder="1" applyAlignment="1">
      <alignment horizontal="center" vertical="center" wrapText="1"/>
      <protection/>
    </xf>
    <xf numFmtId="0" fontId="35" fillId="0" borderId="56" xfId="62" applyFont="1" applyFill="1" applyBorder="1" applyAlignment="1">
      <alignment horizontal="center" vertical="center" wrapText="1"/>
      <protection/>
    </xf>
    <xf numFmtId="0" fontId="17" fillId="0" borderId="13" xfId="62" applyFont="1" applyFill="1" applyBorder="1" applyAlignment="1" applyProtection="1">
      <alignment horizontal="left" indent="1"/>
      <protection locked="0"/>
    </xf>
    <xf numFmtId="0" fontId="18" fillId="0" borderId="50" xfId="62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0" fontId="3" fillId="0" borderId="38" xfId="0" applyFont="1" applyBorder="1" applyAlignment="1">
      <alignment vertical="center" wrapText="1"/>
    </xf>
    <xf numFmtId="0" fontId="3" fillId="0" borderId="66" xfId="0" applyFont="1" applyBorder="1" applyAlignment="1">
      <alignment horizontal="left" vertical="center"/>
    </xf>
    <xf numFmtId="0" fontId="3" fillId="0" borderId="77" xfId="0" applyFont="1" applyBorder="1" applyAlignment="1">
      <alignment vertical="center" wrapText="1"/>
    </xf>
    <xf numFmtId="172" fontId="4" fillId="0" borderId="19" xfId="0" applyNumberFormat="1" applyFont="1" applyFill="1" applyBorder="1" applyAlignment="1" applyProtection="1">
      <alignment horizontal="right" wrapText="1"/>
      <protection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 applyProtection="1">
      <alignment wrapText="1"/>
      <protection/>
    </xf>
    <xf numFmtId="172" fontId="4" fillId="0" borderId="19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37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3" fontId="46" fillId="0" borderId="78" xfId="0" applyNumberFormat="1" applyFont="1" applyFill="1" applyBorder="1" applyAlignment="1" applyProtection="1">
      <alignment horizontal="right" vertical="center"/>
      <protection locked="0"/>
    </xf>
    <xf numFmtId="3" fontId="46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46" xfId="0" applyNumberFormat="1" applyFont="1" applyFill="1" applyBorder="1" applyAlignment="1" applyProtection="1">
      <alignment horizontal="right" vertical="center" wrapText="1"/>
      <protection locked="0"/>
    </xf>
    <xf numFmtId="172" fontId="30" fillId="0" borderId="46" xfId="0" applyNumberFormat="1" applyFont="1" applyFill="1" applyBorder="1" applyAlignment="1">
      <alignment horizontal="right" vertical="center" wrapText="1"/>
    </xf>
    <xf numFmtId="4" fontId="30" fillId="0" borderId="46" xfId="0" applyNumberFormat="1" applyFont="1" applyFill="1" applyBorder="1" applyAlignment="1">
      <alignment horizontal="right" vertical="center" wrapText="1"/>
    </xf>
    <xf numFmtId="3" fontId="47" fillId="0" borderId="47" xfId="0" applyNumberFormat="1" applyFont="1" applyFill="1" applyBorder="1" applyAlignment="1" applyProtection="1">
      <alignment horizontal="right" vertical="center"/>
      <protection locked="0"/>
    </xf>
    <xf numFmtId="3" fontId="47" fillId="0" borderId="47" xfId="0" applyNumberFormat="1" applyFont="1" applyFill="1" applyBorder="1" applyAlignment="1" applyProtection="1">
      <alignment horizontal="right" vertical="center" wrapText="1"/>
      <protection locked="0"/>
    </xf>
    <xf numFmtId="172" fontId="30" fillId="0" borderId="47" xfId="0" applyNumberFormat="1" applyFont="1" applyFill="1" applyBorder="1" applyAlignment="1">
      <alignment horizontal="right" vertical="center" wrapText="1"/>
    </xf>
    <xf numFmtId="4" fontId="30" fillId="0" borderId="47" xfId="0" applyNumberFormat="1" applyFont="1" applyFill="1" applyBorder="1" applyAlignment="1">
      <alignment horizontal="right" vertical="center" wrapText="1"/>
    </xf>
    <xf numFmtId="3" fontId="46" fillId="0" borderId="47" xfId="0" applyNumberFormat="1" applyFont="1" applyFill="1" applyBorder="1" applyAlignment="1" applyProtection="1">
      <alignment horizontal="right" vertical="center"/>
      <protection locked="0"/>
    </xf>
    <xf numFmtId="3" fontId="46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79" xfId="0" applyNumberFormat="1" applyFont="1" applyFill="1" applyBorder="1" applyAlignment="1" applyProtection="1">
      <alignment horizontal="right" vertical="center"/>
      <protection locked="0"/>
    </xf>
    <xf numFmtId="3" fontId="4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80" xfId="0" applyNumberFormat="1" applyFont="1" applyFill="1" applyBorder="1" applyAlignment="1">
      <alignment horizontal="right" vertical="center" wrapText="1"/>
    </xf>
    <xf numFmtId="172" fontId="30" fillId="0" borderId="25" xfId="0" applyNumberFormat="1" applyFont="1" applyFill="1" applyBorder="1" applyAlignment="1">
      <alignment vertical="center"/>
    </xf>
    <xf numFmtId="4" fontId="46" fillId="0" borderId="25" xfId="0" applyNumberFormat="1" applyFont="1" applyFill="1" applyBorder="1" applyAlignment="1" applyProtection="1">
      <alignment vertical="center" wrapText="1"/>
      <protection locked="0"/>
    </xf>
    <xf numFmtId="172" fontId="30" fillId="0" borderId="78" xfId="0" applyNumberFormat="1" applyFont="1" applyFill="1" applyBorder="1" applyAlignment="1" applyProtection="1">
      <alignment horizontal="right" vertical="center" wrapText="1"/>
      <protection/>
    </xf>
    <xf numFmtId="172" fontId="30" fillId="0" borderId="47" xfId="0" applyNumberFormat="1" applyFont="1" applyFill="1" applyBorder="1" applyAlignment="1" applyProtection="1">
      <alignment horizontal="right" vertical="center" wrapText="1"/>
      <protection/>
    </xf>
    <xf numFmtId="3" fontId="46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80" xfId="0" applyNumberFormat="1" applyFont="1" applyFill="1" applyBorder="1" applyAlignment="1" applyProtection="1">
      <alignment horizontal="right" vertical="center" wrapText="1"/>
      <protection locked="0"/>
    </xf>
    <xf numFmtId="172" fontId="30" fillId="0" borderId="25" xfId="0" applyNumberFormat="1" applyFont="1" applyFill="1" applyBorder="1" applyAlignment="1">
      <alignment horizontal="right" vertical="center" wrapText="1"/>
    </xf>
    <xf numFmtId="3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4" xfId="0" applyNumberFormat="1" applyFont="1" applyFill="1" applyBorder="1" applyAlignment="1">
      <alignment horizontal="right" vertical="center" wrapText="1" indent="1"/>
    </xf>
    <xf numFmtId="3" fontId="12" fillId="0" borderId="15" xfId="0" applyNumberFormat="1" applyFont="1" applyFill="1" applyBorder="1" applyAlignment="1">
      <alignment horizontal="right" vertical="center" wrapText="1" indent="1"/>
    </xf>
    <xf numFmtId="180" fontId="48" fillId="0" borderId="35" xfId="62" applyNumberFormat="1" applyFont="1" applyFill="1" applyBorder="1" applyAlignment="1" applyProtection="1">
      <alignment horizontal="right" vertical="center" wrapText="1"/>
      <protection locked="0"/>
    </xf>
    <xf numFmtId="180" fontId="48" fillId="0" borderId="60" xfId="62" applyNumberFormat="1" applyFont="1" applyFill="1" applyBorder="1" applyAlignment="1" applyProtection="1">
      <alignment horizontal="right" vertical="center" wrapText="1"/>
      <protection locked="0"/>
    </xf>
    <xf numFmtId="180" fontId="48" fillId="0" borderId="10" xfId="62" applyNumberFormat="1" applyFont="1" applyFill="1" applyBorder="1" applyAlignment="1" applyProtection="1">
      <alignment horizontal="right" vertical="center" wrapText="1"/>
      <protection/>
    </xf>
    <xf numFmtId="180" fontId="48" fillId="0" borderId="17" xfId="62" applyNumberFormat="1" applyFont="1" applyFill="1" applyBorder="1" applyAlignment="1" applyProtection="1">
      <alignment horizontal="right" vertical="center" wrapText="1"/>
      <protection/>
    </xf>
    <xf numFmtId="180" fontId="49" fillId="0" borderId="10" xfId="62" applyNumberFormat="1" applyFont="1" applyFill="1" applyBorder="1" applyAlignment="1" applyProtection="1">
      <alignment horizontal="right" vertical="center" wrapText="1"/>
      <protection locked="0"/>
    </xf>
    <xf numFmtId="180" fontId="49" fillId="0" borderId="17" xfId="62" applyNumberFormat="1" applyFont="1" applyFill="1" applyBorder="1" applyAlignment="1" applyProtection="1">
      <alignment horizontal="right" vertical="center" wrapText="1"/>
      <protection locked="0"/>
    </xf>
    <xf numFmtId="180" fontId="50" fillId="0" borderId="10" xfId="62" applyNumberFormat="1" applyFont="1" applyFill="1" applyBorder="1" applyAlignment="1" applyProtection="1">
      <alignment horizontal="right" vertical="center" wrapText="1"/>
      <protection locked="0"/>
    </xf>
    <xf numFmtId="180" fontId="50" fillId="0" borderId="17" xfId="62" applyNumberFormat="1" applyFont="1" applyFill="1" applyBorder="1" applyAlignment="1" applyProtection="1">
      <alignment horizontal="right" vertical="center" wrapText="1"/>
      <protection locked="0"/>
    </xf>
    <xf numFmtId="180" fontId="50" fillId="0" borderId="10" xfId="62" applyNumberFormat="1" applyFont="1" applyFill="1" applyBorder="1" applyAlignment="1" applyProtection="1">
      <alignment horizontal="right" vertical="center" wrapText="1"/>
      <protection/>
    </xf>
    <xf numFmtId="180" fontId="50" fillId="0" borderId="17" xfId="62" applyNumberFormat="1" applyFont="1" applyFill="1" applyBorder="1" applyAlignment="1" applyProtection="1">
      <alignment horizontal="right" vertical="center" wrapText="1"/>
      <protection/>
    </xf>
    <xf numFmtId="180" fontId="48" fillId="0" borderId="20" xfId="62" applyNumberFormat="1" applyFont="1" applyFill="1" applyBorder="1" applyAlignment="1" applyProtection="1">
      <alignment horizontal="right" vertical="center" wrapText="1"/>
      <protection/>
    </xf>
    <xf numFmtId="180" fontId="48" fillId="0" borderId="21" xfId="62" applyNumberFormat="1" applyFont="1" applyFill="1" applyBorder="1" applyAlignment="1" applyProtection="1">
      <alignment horizontal="right" vertical="center" wrapText="1"/>
      <protection/>
    </xf>
    <xf numFmtId="0" fontId="17" fillId="0" borderId="36" xfId="0" applyFont="1" applyBorder="1" applyAlignment="1">
      <alignment horizontal="left" wrapText="1" indent="1"/>
    </xf>
    <xf numFmtId="0" fontId="17" fillId="0" borderId="18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wrapText="1"/>
    </xf>
    <xf numFmtId="0" fontId="17" fillId="0" borderId="18" xfId="0" applyFont="1" applyBorder="1" applyAlignment="1">
      <alignment horizontal="left" vertical="center" wrapText="1"/>
    </xf>
    <xf numFmtId="172" fontId="2" fillId="0" borderId="0" xfId="0" applyNumberFormat="1" applyFont="1" applyFill="1" applyAlignment="1" applyProtection="1">
      <alignment horizontal="left" vertical="center" wrapText="1"/>
      <protection locked="0"/>
    </xf>
    <xf numFmtId="172" fontId="11" fillId="0" borderId="0" xfId="0" applyNumberFormat="1" applyFont="1" applyFill="1" applyAlignment="1" applyProtection="1">
      <alignment vertical="center" wrapText="1"/>
      <protection locked="0"/>
    </xf>
    <xf numFmtId="0" fontId="36" fillId="0" borderId="0" xfId="0" applyFont="1" applyFill="1" applyAlignment="1" applyProtection="1">
      <alignment horizontal="right"/>
      <protection locked="0"/>
    </xf>
    <xf numFmtId="172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48" xfId="0" applyNumberFormat="1" applyFill="1" applyBorder="1" applyAlignment="1" applyProtection="1">
      <alignment horizontal="left" vertical="center" wrapTex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left" vertical="center" indent="1"/>
      <protection locked="0"/>
    </xf>
    <xf numFmtId="0" fontId="13" fillId="0" borderId="10" xfId="0" applyFont="1" applyBorder="1" applyAlignment="1" applyProtection="1">
      <alignment horizontal="left" vertical="center" indent="1"/>
      <protection locked="0"/>
    </xf>
    <xf numFmtId="0" fontId="13" fillId="0" borderId="35" xfId="0" applyFont="1" applyBorder="1" applyAlignment="1" applyProtection="1">
      <alignment horizontal="left" vertical="center" wrapText="1" indent="1"/>
      <protection locked="0"/>
    </xf>
    <xf numFmtId="0" fontId="13" fillId="0" borderId="10" xfId="0" applyFont="1" applyBorder="1" applyAlignment="1" applyProtection="1">
      <alignment horizontal="left" vertical="center" wrapText="1" indent="1"/>
      <protection locked="0"/>
    </xf>
    <xf numFmtId="3" fontId="51" fillId="0" borderId="60" xfId="0" applyNumberFormat="1" applyFont="1" applyBorder="1" applyAlignment="1" applyProtection="1">
      <alignment horizontal="right" vertical="center" indent="1"/>
      <protection locked="0"/>
    </xf>
    <xf numFmtId="3" fontId="51" fillId="0" borderId="17" xfId="0" applyNumberFormat="1" applyFont="1" applyBorder="1" applyAlignment="1" applyProtection="1">
      <alignment horizontal="right" vertical="center" indent="1"/>
      <protection locked="0"/>
    </xf>
    <xf numFmtId="0" fontId="5" fillId="0" borderId="0" xfId="60" applyFont="1" applyFill="1" applyAlignment="1" applyProtection="1">
      <alignment horizontal="center"/>
      <protection/>
    </xf>
    <xf numFmtId="172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35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35" xfId="60" applyNumberFormat="1" applyFont="1" applyFill="1" applyBorder="1" applyAlignment="1" applyProtection="1">
      <alignment horizontal="center" vertical="center"/>
      <protection/>
    </xf>
    <xf numFmtId="172" fontId="6" fillId="0" borderId="60" xfId="60" applyNumberFormat="1" applyFont="1" applyFill="1" applyBorder="1" applyAlignment="1" applyProtection="1">
      <alignment horizontal="center" vertical="center"/>
      <protection/>
    </xf>
    <xf numFmtId="172" fontId="6" fillId="0" borderId="78" xfId="0" applyNumberFormat="1" applyFont="1" applyFill="1" applyBorder="1" applyAlignment="1" applyProtection="1">
      <alignment horizontal="center" vertical="center" wrapText="1"/>
      <protection/>
    </xf>
    <xf numFmtId="172" fontId="6" fillId="0" borderId="27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 locked="0"/>
    </xf>
    <xf numFmtId="172" fontId="6" fillId="0" borderId="46" xfId="0" applyNumberFormat="1" applyFont="1" applyFill="1" applyBorder="1" applyAlignment="1" applyProtection="1">
      <alignment horizontal="center" vertical="center" wrapText="1"/>
      <protection/>
    </xf>
    <xf numFmtId="172" fontId="6" fillId="0" borderId="80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72" fontId="3" fillId="0" borderId="31" xfId="0" applyNumberFormat="1" applyFont="1" applyFill="1" applyBorder="1" applyAlignment="1">
      <alignment horizontal="center" vertical="center" wrapText="1"/>
    </xf>
    <xf numFmtId="172" fontId="3" fillId="0" borderId="81" xfId="0" applyNumberFormat="1" applyFont="1" applyFill="1" applyBorder="1" applyAlignment="1">
      <alignment horizontal="center" vertical="center" wrapText="1"/>
    </xf>
    <xf numFmtId="172" fontId="0" fillId="0" borderId="28" xfId="0" applyNumberFormat="1" applyFill="1" applyBorder="1" applyAlignment="1" applyProtection="1">
      <alignment horizontal="left" vertical="center" wrapText="1"/>
      <protection locked="0"/>
    </xf>
    <xf numFmtId="172" fontId="0" fillId="0" borderId="42" xfId="0" applyNumberFormat="1" applyFill="1" applyBorder="1" applyAlignment="1" applyProtection="1">
      <alignment horizontal="left" vertical="center" wrapText="1"/>
      <protection locked="0"/>
    </xf>
    <xf numFmtId="172" fontId="0" fillId="0" borderId="72" xfId="0" applyNumberFormat="1" applyFill="1" applyBorder="1" applyAlignment="1" applyProtection="1">
      <alignment horizontal="left" vertical="center" wrapText="1"/>
      <protection locked="0"/>
    </xf>
    <xf numFmtId="172" fontId="0" fillId="0" borderId="82" xfId="0" applyNumberFormat="1" applyFill="1" applyBorder="1" applyAlignment="1" applyProtection="1">
      <alignment horizontal="left" vertical="center" wrapText="1"/>
      <protection locked="0"/>
    </xf>
    <xf numFmtId="172" fontId="3" fillId="0" borderId="31" xfId="0" applyNumberFormat="1" applyFont="1" applyFill="1" applyBorder="1" applyAlignment="1">
      <alignment horizontal="left" vertical="center" wrapText="1" indent="2"/>
    </xf>
    <xf numFmtId="172" fontId="3" fillId="0" borderId="81" xfId="0" applyNumberFormat="1" applyFont="1" applyFill="1" applyBorder="1" applyAlignment="1">
      <alignment horizontal="left" vertical="center" wrapText="1" indent="2"/>
    </xf>
    <xf numFmtId="172" fontId="12" fillId="0" borderId="25" xfId="0" applyNumberFormat="1" applyFont="1" applyFill="1" applyBorder="1" applyAlignment="1">
      <alignment horizontal="center" vertical="center" wrapText="1"/>
    </xf>
    <xf numFmtId="172" fontId="12" fillId="0" borderId="25" xfId="0" applyNumberFormat="1" applyFont="1" applyFill="1" applyBorder="1" applyAlignment="1">
      <alignment horizontal="center" vertical="center"/>
    </xf>
    <xf numFmtId="179" fontId="28" fillId="0" borderId="32" xfId="0" applyNumberFormat="1" applyFont="1" applyFill="1" applyBorder="1" applyAlignment="1">
      <alignment horizontal="left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left" vertical="center" wrapText="1"/>
    </xf>
    <xf numFmtId="172" fontId="1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textRotation="180"/>
      <protection locked="0"/>
    </xf>
    <xf numFmtId="172" fontId="6" fillId="0" borderId="83" xfId="0" applyNumberFormat="1" applyFont="1" applyFill="1" applyBorder="1" applyAlignment="1">
      <alignment horizontal="center" vertical="center"/>
    </xf>
    <xf numFmtId="172" fontId="6" fillId="0" borderId="68" xfId="0" applyNumberFormat="1" applyFont="1" applyFill="1" applyBorder="1" applyAlignment="1">
      <alignment horizontal="center" vertical="center"/>
    </xf>
    <xf numFmtId="172" fontId="6" fillId="0" borderId="26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 wrapText="1"/>
    </xf>
    <xf numFmtId="172" fontId="6" fillId="0" borderId="78" xfId="0" applyNumberFormat="1" applyFont="1" applyFill="1" applyBorder="1" applyAlignment="1">
      <alignment horizontal="center" vertical="center" wrapText="1"/>
    </xf>
    <xf numFmtId="172" fontId="6" fillId="0" borderId="69" xfId="0" applyNumberFormat="1" applyFont="1" applyFill="1" applyBorder="1" applyAlignment="1">
      <alignment horizontal="center" vertical="center" wrapText="1"/>
    </xf>
    <xf numFmtId="172" fontId="6" fillId="0" borderId="2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left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 quotePrefix="1">
      <alignment horizontal="center" vertical="center"/>
      <protection/>
    </xf>
    <xf numFmtId="0" fontId="6" fillId="0" borderId="61" xfId="0" applyFont="1" applyFill="1" applyBorder="1" applyAlignment="1" applyProtection="1" quotePrefix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 indent="1"/>
      <protection/>
    </xf>
    <xf numFmtId="0" fontId="6" fillId="0" borderId="38" xfId="0" applyFont="1" applyFill="1" applyBorder="1" applyAlignment="1" applyProtection="1">
      <alignment horizontal="left" vertical="center" wrapText="1" inden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62" xfId="60" applyFont="1" applyFill="1" applyBorder="1" applyAlignment="1" applyProtection="1">
      <alignment horizontal="center" vertical="center" wrapText="1"/>
      <protection/>
    </xf>
    <xf numFmtId="172" fontId="6" fillId="0" borderId="54" xfId="0" applyNumberFormat="1" applyFont="1" applyFill="1" applyBorder="1" applyAlignment="1" applyProtection="1">
      <alignment horizontal="center" vertical="center" wrapText="1"/>
      <protection/>
    </xf>
    <xf numFmtId="172" fontId="6" fillId="0" borderId="66" xfId="0" applyNumberFormat="1" applyFont="1" applyFill="1" applyBorder="1" applyAlignment="1" applyProtection="1">
      <alignment horizontal="center" vertical="center" wrapText="1"/>
      <protection/>
    </xf>
    <xf numFmtId="172" fontId="6" fillId="0" borderId="55" xfId="0" applyNumberFormat="1" applyFont="1" applyFill="1" applyBorder="1" applyAlignment="1" applyProtection="1">
      <alignment horizontal="center" vertical="center" wrapText="1"/>
      <protection/>
    </xf>
    <xf numFmtId="172" fontId="6" fillId="0" borderId="62" xfId="0" applyNumberFormat="1" applyFont="1" applyFill="1" applyBorder="1" applyAlignment="1" applyProtection="1">
      <alignment horizontal="center" vertical="center"/>
      <protection/>
    </xf>
    <xf numFmtId="172" fontId="6" fillId="0" borderId="62" xfId="0" applyNumberFormat="1" applyFont="1" applyFill="1" applyBorder="1" applyAlignment="1" applyProtection="1">
      <alignment horizontal="center" vertical="center" wrapText="1"/>
      <protection/>
    </xf>
    <xf numFmtId="172" fontId="6" fillId="0" borderId="78" xfId="0" applyNumberFormat="1" applyFont="1" applyFill="1" applyBorder="1" applyAlignment="1" applyProtection="1">
      <alignment horizontal="center" vertical="center" wrapText="1"/>
      <protection/>
    </xf>
    <xf numFmtId="172" fontId="6" fillId="0" borderId="27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 locked="0"/>
    </xf>
    <xf numFmtId="172" fontId="6" fillId="0" borderId="63" xfId="0" applyNumberFormat="1" applyFont="1" applyFill="1" applyBorder="1" applyAlignment="1">
      <alignment horizontal="center" vertical="center" wrapText="1"/>
    </xf>
    <xf numFmtId="172" fontId="6" fillId="0" borderId="71" xfId="0" applyNumberFormat="1" applyFont="1" applyFill="1" applyBorder="1" applyAlignment="1">
      <alignment horizontal="center" vertical="center" wrapText="1"/>
    </xf>
    <xf numFmtId="172" fontId="6" fillId="0" borderId="27" xfId="0" applyNumberFormat="1" applyFont="1" applyFill="1" applyBorder="1" applyAlignment="1">
      <alignment horizontal="center" vertical="center" wrapText="1"/>
    </xf>
    <xf numFmtId="172" fontId="6" fillId="0" borderId="78" xfId="0" applyNumberFormat="1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172" fontId="6" fillId="0" borderId="83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172" fontId="6" fillId="0" borderId="41" xfId="0" applyNumberFormat="1" applyFont="1" applyFill="1" applyBorder="1" applyAlignment="1">
      <alignment horizontal="center" vertical="center" wrapText="1"/>
    </xf>
    <xf numFmtId="172" fontId="6" fillId="0" borderId="74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 applyProtection="1">
      <alignment horizontal="left" vertical="center"/>
      <protection/>
    </xf>
    <xf numFmtId="0" fontId="12" fillId="0" borderId="38" xfId="0" applyFont="1" applyFill="1" applyBorder="1" applyAlignment="1" applyProtection="1">
      <alignment horizontal="left" vertical="center"/>
      <protection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justify" vertical="center" wrapText="1"/>
    </xf>
    <xf numFmtId="0" fontId="6" fillId="0" borderId="31" xfId="0" applyFont="1" applyFill="1" applyBorder="1" applyAlignment="1">
      <alignment horizontal="left" vertical="center" indent="2"/>
    </xf>
    <xf numFmtId="0" fontId="6" fillId="0" borderId="38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4" xfId="62" applyFont="1" applyFill="1" applyBorder="1" applyAlignment="1" applyProtection="1">
      <alignment horizontal="center" vertical="center" wrapText="1"/>
      <protection/>
    </xf>
    <xf numFmtId="0" fontId="33" fillId="0" borderId="48" xfId="62" applyFont="1" applyFill="1" applyBorder="1" applyAlignment="1" applyProtection="1">
      <alignment horizontal="center" vertical="center" wrapText="1"/>
      <protection/>
    </xf>
    <xf numFmtId="0" fontId="33" fillId="0" borderId="33" xfId="62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21" fillId="0" borderId="18" xfId="61" applyFont="1" applyFill="1" applyBorder="1" applyAlignment="1" applyProtection="1">
      <alignment horizontal="center" vertical="center" textRotation="90"/>
      <protection/>
    </xf>
    <xf numFmtId="0" fontId="21" fillId="0" borderId="36" xfId="61" applyFont="1" applyFill="1" applyBorder="1" applyAlignment="1" applyProtection="1">
      <alignment horizontal="center" vertical="center" textRotation="90"/>
      <protection/>
    </xf>
    <xf numFmtId="0" fontId="32" fillId="0" borderId="35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56" xfId="62" applyFont="1" applyFill="1" applyBorder="1" applyAlignment="1" applyProtection="1">
      <alignment horizontal="center" vertical="center" wrapText="1"/>
      <protection/>
    </xf>
    <xf numFmtId="0" fontId="32" fillId="0" borderId="58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7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5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35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0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1" xfId="62" applyFont="1" applyFill="1" applyBorder="1" applyAlignment="1">
      <alignment horizontal="left"/>
      <protection/>
    </xf>
    <xf numFmtId="0" fontId="16" fillId="0" borderId="38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1" xfId="62" applyFont="1" applyFill="1" applyBorder="1" applyAlignment="1">
      <alignment horizontal="left" indent="1"/>
      <protection/>
    </xf>
    <xf numFmtId="0" fontId="16" fillId="0" borderId="38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 locked="0"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F28" sqref="F28"/>
    </sheetView>
  </sheetViews>
  <sheetFormatPr defaultColWidth="9.00390625" defaultRowHeight="12.75"/>
  <cols>
    <col min="1" max="1" width="46.375" style="278" customWidth="1"/>
    <col min="2" max="2" width="66.125" style="278" customWidth="1"/>
    <col min="3" max="16384" width="9.375" style="278" customWidth="1"/>
  </cols>
  <sheetData>
    <row r="1" ht="18.75">
      <c r="A1" s="465" t="s">
        <v>107</v>
      </c>
    </row>
    <row r="3" spans="1:2" ht="12.75">
      <c r="A3" s="466"/>
      <c r="B3" s="466"/>
    </row>
    <row r="4" spans="1:2" ht="15.75">
      <c r="A4" s="440" t="s">
        <v>736</v>
      </c>
      <c r="B4" s="467"/>
    </row>
    <row r="5" spans="1:2" s="468" customFormat="1" ht="12.75">
      <c r="A5" s="466"/>
      <c r="B5" s="466"/>
    </row>
    <row r="6" spans="1:2" ht="12.75">
      <c r="A6" s="466" t="s">
        <v>501</v>
      </c>
      <c r="B6" s="466" t="s">
        <v>502</v>
      </c>
    </row>
    <row r="7" spans="1:2" ht="12.75">
      <c r="A7" s="466" t="s">
        <v>503</v>
      </c>
      <c r="B7" s="466" t="s">
        <v>504</v>
      </c>
    </row>
    <row r="8" spans="1:2" ht="12.75">
      <c r="A8" s="466" t="s">
        <v>505</v>
      </c>
      <c r="B8" s="466" t="s">
        <v>506</v>
      </c>
    </row>
    <row r="9" spans="1:2" ht="12.75">
      <c r="A9" s="466"/>
      <c r="B9" s="466"/>
    </row>
    <row r="10" spans="1:2" ht="15.75">
      <c r="A10" s="440" t="str">
        <f>+CONCATENATE(LEFT(A4,4),". évi módosított előirányzat BEVÉTELEK")</f>
        <v>2017.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507</v>
      </c>
      <c r="B12" s="466" t="s">
        <v>513</v>
      </c>
    </row>
    <row r="13" spans="1:2" ht="12.75">
      <c r="A13" s="466" t="s">
        <v>508</v>
      </c>
      <c r="B13" s="466" t="s">
        <v>514</v>
      </c>
    </row>
    <row r="14" spans="1:2" ht="12.75">
      <c r="A14" s="466" t="s">
        <v>509</v>
      </c>
      <c r="B14" s="466" t="s">
        <v>515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2017. évi teljesítés BEVÉTELEK</v>
      </c>
      <c r="B16" s="467"/>
    </row>
    <row r="17" spans="1:2" ht="12.75">
      <c r="A17" s="466"/>
      <c r="B17" s="466"/>
    </row>
    <row r="18" spans="1:2" ht="12.75">
      <c r="A18" s="466" t="s">
        <v>510</v>
      </c>
      <c r="B18" s="466" t="s">
        <v>516</v>
      </c>
    </row>
    <row r="19" spans="1:2" ht="12.75">
      <c r="A19" s="466" t="s">
        <v>511</v>
      </c>
      <c r="B19" s="466" t="s">
        <v>517</v>
      </c>
    </row>
    <row r="20" spans="1:2" ht="12.75">
      <c r="A20" s="466" t="s">
        <v>512</v>
      </c>
      <c r="B20" s="466" t="s">
        <v>518</v>
      </c>
    </row>
    <row r="21" spans="1:2" ht="12.75">
      <c r="A21" s="466"/>
      <c r="B21" s="466"/>
    </row>
    <row r="22" spans="1:2" ht="15.75">
      <c r="A22" s="440" t="str">
        <f>+CONCATENATE(LEFT(A4,4),". évi eredeti előirányzat KIADÁSOK")</f>
        <v>2017.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519</v>
      </c>
      <c r="B24" s="466" t="s">
        <v>525</v>
      </c>
    </row>
    <row r="25" spans="1:2" ht="12.75">
      <c r="A25" s="466" t="s">
        <v>498</v>
      </c>
      <c r="B25" s="466" t="s">
        <v>526</v>
      </c>
    </row>
    <row r="26" spans="1:2" ht="12.75">
      <c r="A26" s="466" t="s">
        <v>520</v>
      </c>
      <c r="B26" s="466" t="s">
        <v>527</v>
      </c>
    </row>
    <row r="27" spans="1:2" ht="12.75">
      <c r="A27" s="466"/>
      <c r="B27" s="466"/>
    </row>
    <row r="28" spans="1:2" ht="15.75">
      <c r="A28" s="440" t="str">
        <f>+CONCATENATE(LEFT(A4,4),". évi módosított előirányzat KIADÁSOK")</f>
        <v>2017.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521</v>
      </c>
      <c r="B30" s="466" t="s">
        <v>532</v>
      </c>
    </row>
    <row r="31" spans="1:2" ht="12.75">
      <c r="A31" s="466" t="s">
        <v>499</v>
      </c>
      <c r="B31" s="466" t="s">
        <v>529</v>
      </c>
    </row>
    <row r="32" spans="1:2" ht="12.75">
      <c r="A32" s="466" t="s">
        <v>522</v>
      </c>
      <c r="B32" s="466" t="s">
        <v>528</v>
      </c>
    </row>
    <row r="33" spans="1:2" ht="12.75">
      <c r="A33" s="466"/>
      <c r="B33" s="466"/>
    </row>
    <row r="34" spans="1:2" ht="15.75">
      <c r="A34" s="470" t="str">
        <f>+CONCATENATE(LEFT(A4,4),". évi teljesítés KIADÁSOK")</f>
        <v>2017. évi teljesítés KIADÁSOK</v>
      </c>
      <c r="B34" s="467"/>
    </row>
    <row r="35" spans="1:2" ht="12.75">
      <c r="A35" s="466"/>
      <c r="B35" s="466"/>
    </row>
    <row r="36" spans="1:2" ht="12.75">
      <c r="A36" s="466" t="s">
        <v>523</v>
      </c>
      <c r="B36" s="466" t="s">
        <v>533</v>
      </c>
    </row>
    <row r="37" spans="1:2" ht="12.75">
      <c r="A37" s="466" t="s">
        <v>500</v>
      </c>
      <c r="B37" s="466" t="s">
        <v>531</v>
      </c>
    </row>
    <row r="38" spans="1:2" ht="12.75">
      <c r="A38" s="466" t="s">
        <v>524</v>
      </c>
      <c r="B38" s="466" t="s">
        <v>530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18" t="s">
        <v>1</v>
      </c>
      <c r="B1" s="718"/>
      <c r="C1" s="718"/>
      <c r="D1" s="718"/>
      <c r="E1" s="718"/>
      <c r="F1" s="718"/>
      <c r="G1" s="718"/>
      <c r="H1" s="715" t="str">
        <f>+CONCATENATE("4. számú melléklet a 5/",LEFT(ÖSSZEFÜGGÉSEK!A4,4)+1,". (V.31.) önkormányzati rendelethez")</f>
        <v>4. számú melléklet a 5/2018. (V.31.) önkormányzati rendelethez</v>
      </c>
    </row>
    <row r="2" spans="1:8" ht="23.25" customHeight="1" thickBot="1">
      <c r="A2" s="26"/>
      <c r="B2" s="10"/>
      <c r="C2" s="10"/>
      <c r="D2" s="10"/>
      <c r="E2" s="10"/>
      <c r="F2" s="639"/>
      <c r="G2" s="637" t="str">
        <f>'3.sz.mell.'!G2</f>
        <v>Forintban!</v>
      </c>
      <c r="H2" s="715"/>
    </row>
    <row r="3" spans="1:8" s="6" customFormat="1" ht="48.75" customHeight="1" thickBot="1">
      <c r="A3" s="27" t="s">
        <v>55</v>
      </c>
      <c r="B3" s="28" t="s">
        <v>53</v>
      </c>
      <c r="C3" s="28" t="s">
        <v>54</v>
      </c>
      <c r="D3" s="28" t="str">
        <f>+'3.sz.mell.'!D3</f>
        <v>Felhasználás 2016. XII.31-ig</v>
      </c>
      <c r="E3" s="28" t="str">
        <f>+'3.sz.mell.'!E3</f>
        <v>2017. évi módosított előirányzat</v>
      </c>
      <c r="F3" s="82" t="str">
        <f>+'3.sz.mell.'!F3</f>
        <v>2017. évi teljesítés</v>
      </c>
      <c r="G3" s="81" t="str">
        <f>+'3.sz.mell.'!G3</f>
        <v>Összes teljesítés 2017. dec. 31-ig</v>
      </c>
      <c r="H3" s="715"/>
    </row>
    <row r="4" spans="1:8" s="10" customFormat="1" ht="15" customHeight="1" thickBot="1">
      <c r="A4" s="433" t="s">
        <v>408</v>
      </c>
      <c r="B4" s="434" t="s">
        <v>409</v>
      </c>
      <c r="C4" s="434" t="s">
        <v>410</v>
      </c>
      <c r="D4" s="434" t="s">
        <v>411</v>
      </c>
      <c r="E4" s="434" t="s">
        <v>412</v>
      </c>
      <c r="F4" s="49" t="s">
        <v>488</v>
      </c>
      <c r="G4" s="435" t="s">
        <v>534</v>
      </c>
      <c r="H4" s="715"/>
    </row>
    <row r="5" spans="1:8" ht="15.75" customHeight="1">
      <c r="A5" s="17" t="s">
        <v>763</v>
      </c>
      <c r="B5" s="697">
        <v>1600000</v>
      </c>
      <c r="C5" s="698" t="s">
        <v>754</v>
      </c>
      <c r="D5" s="2"/>
      <c r="E5" s="2">
        <v>1600000</v>
      </c>
      <c r="F5" s="50">
        <v>0</v>
      </c>
      <c r="G5" s="51">
        <f>+D5+F5</f>
        <v>0</v>
      </c>
      <c r="H5" s="715"/>
    </row>
    <row r="6" spans="1:8" ht="15.75" customHeight="1">
      <c r="A6" s="17"/>
      <c r="B6" s="2"/>
      <c r="C6" s="302"/>
      <c r="D6" s="2"/>
      <c r="E6" s="2"/>
      <c r="F6" s="50"/>
      <c r="G6" s="51">
        <f aca="true" t="shared" si="0" ref="G6:G23">+D6+F6</f>
        <v>0</v>
      </c>
      <c r="H6" s="715"/>
    </row>
    <row r="7" spans="1:8" ht="15.75" customHeight="1">
      <c r="A7" s="17"/>
      <c r="B7" s="2"/>
      <c r="C7" s="302"/>
      <c r="D7" s="2"/>
      <c r="E7" s="2"/>
      <c r="F7" s="50"/>
      <c r="G7" s="51">
        <f t="shared" si="0"/>
        <v>0</v>
      </c>
      <c r="H7" s="715"/>
    </row>
    <row r="8" spans="1:8" ht="15.75" customHeight="1">
      <c r="A8" s="17"/>
      <c r="B8" s="2"/>
      <c r="C8" s="302"/>
      <c r="D8" s="2"/>
      <c r="E8" s="2"/>
      <c r="F8" s="50"/>
      <c r="G8" s="51">
        <f t="shared" si="0"/>
        <v>0</v>
      </c>
      <c r="H8" s="715"/>
    </row>
    <row r="9" spans="1:8" ht="15.75" customHeight="1">
      <c r="A9" s="17"/>
      <c r="B9" s="2"/>
      <c r="C9" s="302"/>
      <c r="D9" s="2"/>
      <c r="E9" s="2"/>
      <c r="F9" s="50"/>
      <c r="G9" s="51">
        <f t="shared" si="0"/>
        <v>0</v>
      </c>
      <c r="H9" s="715"/>
    </row>
    <row r="10" spans="1:8" ht="15.75" customHeight="1">
      <c r="A10" s="17"/>
      <c r="B10" s="2"/>
      <c r="C10" s="302"/>
      <c r="D10" s="2"/>
      <c r="E10" s="2"/>
      <c r="F10" s="50"/>
      <c r="G10" s="51">
        <f t="shared" si="0"/>
        <v>0</v>
      </c>
      <c r="H10" s="715"/>
    </row>
    <row r="11" spans="1:8" ht="15.75" customHeight="1">
      <c r="A11" s="17"/>
      <c r="B11" s="2"/>
      <c r="C11" s="302"/>
      <c r="D11" s="2"/>
      <c r="E11" s="2"/>
      <c r="F11" s="50"/>
      <c r="G11" s="51">
        <f t="shared" si="0"/>
        <v>0</v>
      </c>
      <c r="H11" s="715"/>
    </row>
    <row r="12" spans="1:8" ht="15.75" customHeight="1">
      <c r="A12" s="17"/>
      <c r="B12" s="2"/>
      <c r="C12" s="302"/>
      <c r="D12" s="2"/>
      <c r="E12" s="2"/>
      <c r="F12" s="50"/>
      <c r="G12" s="51">
        <f t="shared" si="0"/>
        <v>0</v>
      </c>
      <c r="H12" s="715"/>
    </row>
    <row r="13" spans="1:8" ht="15.75" customHeight="1">
      <c r="A13" s="17"/>
      <c r="B13" s="2"/>
      <c r="C13" s="302"/>
      <c r="D13" s="2"/>
      <c r="E13" s="2"/>
      <c r="F13" s="50"/>
      <c r="G13" s="51">
        <f t="shared" si="0"/>
        <v>0</v>
      </c>
      <c r="H13" s="715"/>
    </row>
    <row r="14" spans="1:8" ht="15.75" customHeight="1">
      <c r="A14" s="17"/>
      <c r="B14" s="2"/>
      <c r="C14" s="302"/>
      <c r="D14" s="2"/>
      <c r="E14" s="2"/>
      <c r="F14" s="50"/>
      <c r="G14" s="51">
        <f t="shared" si="0"/>
        <v>0</v>
      </c>
      <c r="H14" s="715"/>
    </row>
    <row r="15" spans="1:8" ht="15.75" customHeight="1">
      <c r="A15" s="17"/>
      <c r="B15" s="2"/>
      <c r="C15" s="302"/>
      <c r="D15" s="2"/>
      <c r="E15" s="2"/>
      <c r="F15" s="50"/>
      <c r="G15" s="51">
        <f t="shared" si="0"/>
        <v>0</v>
      </c>
      <c r="H15" s="715"/>
    </row>
    <row r="16" spans="1:8" ht="15.75" customHeight="1">
      <c r="A16" s="17"/>
      <c r="B16" s="2"/>
      <c r="C16" s="302"/>
      <c r="D16" s="2"/>
      <c r="E16" s="2"/>
      <c r="F16" s="50"/>
      <c r="G16" s="51">
        <f t="shared" si="0"/>
        <v>0</v>
      </c>
      <c r="H16" s="715"/>
    </row>
    <row r="17" spans="1:8" ht="15.75" customHeight="1">
      <c r="A17" s="17"/>
      <c r="B17" s="2"/>
      <c r="C17" s="302"/>
      <c r="D17" s="2"/>
      <c r="E17" s="2"/>
      <c r="F17" s="50"/>
      <c r="G17" s="51">
        <f t="shared" si="0"/>
        <v>0</v>
      </c>
      <c r="H17" s="715"/>
    </row>
    <row r="18" spans="1:8" ht="15.75" customHeight="1">
      <c r="A18" s="17"/>
      <c r="B18" s="2"/>
      <c r="C18" s="302"/>
      <c r="D18" s="2"/>
      <c r="E18" s="2"/>
      <c r="F18" s="50"/>
      <c r="G18" s="51">
        <f t="shared" si="0"/>
        <v>0</v>
      </c>
      <c r="H18" s="715"/>
    </row>
    <row r="19" spans="1:8" ht="15.75" customHeight="1">
      <c r="A19" s="17"/>
      <c r="B19" s="2"/>
      <c r="C19" s="302"/>
      <c r="D19" s="2"/>
      <c r="E19" s="2"/>
      <c r="F19" s="50"/>
      <c r="G19" s="51">
        <f t="shared" si="0"/>
        <v>0</v>
      </c>
      <c r="H19" s="715"/>
    </row>
    <row r="20" spans="1:8" ht="15.75" customHeight="1">
      <c r="A20" s="17"/>
      <c r="B20" s="2"/>
      <c r="C20" s="302"/>
      <c r="D20" s="2"/>
      <c r="E20" s="2"/>
      <c r="F20" s="50"/>
      <c r="G20" s="51">
        <f t="shared" si="0"/>
        <v>0</v>
      </c>
      <c r="H20" s="715"/>
    </row>
    <row r="21" spans="1:8" ht="15.75" customHeight="1">
      <c r="A21" s="17"/>
      <c r="B21" s="2"/>
      <c r="C21" s="302"/>
      <c r="D21" s="2"/>
      <c r="E21" s="2"/>
      <c r="F21" s="50"/>
      <c r="G21" s="51">
        <f t="shared" si="0"/>
        <v>0</v>
      </c>
      <c r="H21" s="715"/>
    </row>
    <row r="22" spans="1:8" ht="15.75" customHeight="1">
      <c r="A22" s="17"/>
      <c r="B22" s="2"/>
      <c r="C22" s="302"/>
      <c r="D22" s="2"/>
      <c r="E22" s="2"/>
      <c r="F22" s="50"/>
      <c r="G22" s="51">
        <f t="shared" si="0"/>
        <v>0</v>
      </c>
      <c r="H22" s="715"/>
    </row>
    <row r="23" spans="1:8" ht="15.75" customHeight="1" thickBot="1">
      <c r="A23" s="18"/>
      <c r="B23" s="3"/>
      <c r="C23" s="303"/>
      <c r="D23" s="3"/>
      <c r="E23" s="3"/>
      <c r="F23" s="52"/>
      <c r="G23" s="51">
        <f t="shared" si="0"/>
        <v>0</v>
      </c>
      <c r="H23" s="715"/>
    </row>
    <row r="24" spans="1:8" s="16" customFormat="1" ht="18" customHeight="1" thickBot="1">
      <c r="A24" s="29" t="s">
        <v>51</v>
      </c>
      <c r="B24" s="14">
        <f>SUM(B5:B23)</f>
        <v>1600000</v>
      </c>
      <c r="C24" s="21"/>
      <c r="D24" s="14">
        <f>SUM(D5:D23)</f>
        <v>0</v>
      </c>
      <c r="E24" s="14">
        <f>SUM(E5:E23)</f>
        <v>1600000</v>
      </c>
      <c r="F24" s="14">
        <f>SUM(F5:F23)</f>
        <v>0</v>
      </c>
      <c r="G24" s="15">
        <f>SUM(G5:G23)</f>
        <v>0</v>
      </c>
      <c r="H24" s="715"/>
    </row>
  </sheetData>
  <sheetProtection sheet="1"/>
  <mergeCells count="2"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N1" sqref="N1:N33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33" t="s">
        <v>781</v>
      </c>
      <c r="B1" s="733"/>
      <c r="C1" s="733"/>
      <c r="D1" s="734" t="s">
        <v>783</v>
      </c>
      <c r="E1" s="734"/>
      <c r="F1" s="734"/>
      <c r="G1" s="734"/>
      <c r="H1" s="734"/>
      <c r="I1" s="734"/>
      <c r="J1" s="734"/>
      <c r="K1" s="734"/>
      <c r="L1" s="734"/>
      <c r="M1" s="734"/>
      <c r="N1" s="735" t="str">
        <f>+CONCATENATE("5. számúmelléklet a 5/",LEFT(ÖSSZEFÜGGÉSEK!A4,4)+1,". (v.31.) önkormányzati rendelethez    ")</f>
        <v>5. számúmelléklet a 5/2018. (v.31.)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40"/>
      <c r="M2" s="638" t="str">
        <f>'4.sz.mell.'!G2</f>
        <v>Forintban!</v>
      </c>
      <c r="N2" s="735"/>
    </row>
    <row r="3" spans="1:14" ht="13.5" thickBot="1">
      <c r="A3" s="736" t="s">
        <v>89</v>
      </c>
      <c r="B3" s="739" t="s">
        <v>177</v>
      </c>
      <c r="C3" s="739"/>
      <c r="D3" s="739"/>
      <c r="E3" s="739"/>
      <c r="F3" s="739"/>
      <c r="G3" s="739"/>
      <c r="H3" s="739"/>
      <c r="I3" s="739"/>
      <c r="J3" s="740" t="s">
        <v>179</v>
      </c>
      <c r="K3" s="740"/>
      <c r="L3" s="740"/>
      <c r="M3" s="740"/>
      <c r="N3" s="735"/>
    </row>
    <row r="4" spans="1:14" ht="15" customHeight="1" thickBot="1">
      <c r="A4" s="737"/>
      <c r="B4" s="729" t="s">
        <v>180</v>
      </c>
      <c r="C4" s="728" t="s">
        <v>181</v>
      </c>
      <c r="D4" s="742" t="s">
        <v>175</v>
      </c>
      <c r="E4" s="742"/>
      <c r="F4" s="742"/>
      <c r="G4" s="742"/>
      <c r="H4" s="742"/>
      <c r="I4" s="742"/>
      <c r="J4" s="741"/>
      <c r="K4" s="741"/>
      <c r="L4" s="741"/>
      <c r="M4" s="741"/>
      <c r="N4" s="735"/>
    </row>
    <row r="5" spans="1:14" ht="21.75" thickBot="1">
      <c r="A5" s="737"/>
      <c r="B5" s="729"/>
      <c r="C5" s="728"/>
      <c r="D5" s="54" t="s">
        <v>180</v>
      </c>
      <c r="E5" s="54" t="s">
        <v>181</v>
      </c>
      <c r="F5" s="54" t="s">
        <v>180</v>
      </c>
      <c r="G5" s="54" t="s">
        <v>181</v>
      </c>
      <c r="H5" s="54" t="s">
        <v>180</v>
      </c>
      <c r="I5" s="54" t="s">
        <v>181</v>
      </c>
      <c r="J5" s="741"/>
      <c r="K5" s="741"/>
      <c r="L5" s="741"/>
      <c r="M5" s="741"/>
      <c r="N5" s="735"/>
    </row>
    <row r="6" spans="1:14" ht="32.25" thickBot="1">
      <c r="A6" s="738"/>
      <c r="B6" s="728" t="s">
        <v>176</v>
      </c>
      <c r="C6" s="728"/>
      <c r="D6" s="728" t="str">
        <f>+CONCATENATE(LEFT(ÖSSZEFÜGGÉSEK!A4,4),". előtt")</f>
        <v>2017. előtt</v>
      </c>
      <c r="E6" s="728"/>
      <c r="F6" s="728" t="str">
        <f>+CONCATENATE(LEFT(ÖSSZEFÜGGÉSEK!A4,4),". évi")</f>
        <v>2017. évi</v>
      </c>
      <c r="G6" s="728"/>
      <c r="H6" s="729" t="str">
        <f>+CONCATENATE(LEFT(ÖSSZEFÜGGÉSEK!A4,4),". után")</f>
        <v>2017. után</v>
      </c>
      <c r="I6" s="729"/>
      <c r="J6" s="53" t="str">
        <f>+D6</f>
        <v>2017. előtt</v>
      </c>
      <c r="K6" s="54" t="str">
        <f>+F6</f>
        <v>2017. évi</v>
      </c>
      <c r="L6" s="53" t="s">
        <v>38</v>
      </c>
      <c r="M6" s="54" t="str">
        <f>+CONCATENATE("Teljesítés %-a ",LEFT(ÖSSZEFÜGGÉSEK!A4,4),". XII. 31-ig")</f>
        <v>Teljesítés %-a 2017. XII. 31-ig</v>
      </c>
      <c r="N6" s="735"/>
    </row>
    <row r="7" spans="1:14" ht="13.5" thickBot="1">
      <c r="A7" s="55" t="s">
        <v>408</v>
      </c>
      <c r="B7" s="53" t="s">
        <v>409</v>
      </c>
      <c r="C7" s="53" t="s">
        <v>410</v>
      </c>
      <c r="D7" s="56" t="s">
        <v>411</v>
      </c>
      <c r="E7" s="54" t="s">
        <v>412</v>
      </c>
      <c r="F7" s="54" t="s">
        <v>488</v>
      </c>
      <c r="G7" s="54" t="s">
        <v>489</v>
      </c>
      <c r="H7" s="53" t="s">
        <v>490</v>
      </c>
      <c r="I7" s="56" t="s">
        <v>491</v>
      </c>
      <c r="J7" s="56" t="s">
        <v>535</v>
      </c>
      <c r="K7" s="56" t="s">
        <v>536</v>
      </c>
      <c r="L7" s="56" t="s">
        <v>537</v>
      </c>
      <c r="M7" s="57" t="s">
        <v>538</v>
      </c>
      <c r="N7" s="735"/>
    </row>
    <row r="8" spans="1:14" ht="13.5" thickBot="1">
      <c r="A8" s="58" t="s">
        <v>90</v>
      </c>
      <c r="B8" s="644"/>
      <c r="C8" s="644"/>
      <c r="D8" s="645"/>
      <c r="E8" s="646"/>
      <c r="F8" s="644"/>
      <c r="G8" s="644"/>
      <c r="H8" s="645"/>
      <c r="I8" s="645"/>
      <c r="J8" s="645"/>
      <c r="K8" s="645"/>
      <c r="L8" s="647">
        <f aca="true" t="shared" si="0" ref="L8:L14">+J8+K8</f>
        <v>0</v>
      </c>
      <c r="M8" s="648">
        <f>IF((C8&lt;&gt;0),ROUND((L8/C8)*100,1),"")</f>
      </c>
      <c r="N8" s="735"/>
    </row>
    <row r="9" spans="1:14" ht="12.75">
      <c r="A9" s="59" t="s">
        <v>102</v>
      </c>
      <c r="B9" s="649"/>
      <c r="C9" s="649"/>
      <c r="D9" s="650"/>
      <c r="E9" s="650"/>
      <c r="F9" s="649"/>
      <c r="G9" s="649"/>
      <c r="H9" s="645"/>
      <c r="I9" s="645"/>
      <c r="J9" s="650"/>
      <c r="K9" s="650"/>
      <c r="L9" s="651">
        <f t="shared" si="0"/>
        <v>0</v>
      </c>
      <c r="M9" s="652">
        <f aca="true" t="shared" si="1" ref="M9:M14">IF((C9&lt;&gt;0),ROUND((L9/C9)*100,1),"")</f>
      </c>
      <c r="N9" s="735"/>
    </row>
    <row r="10" spans="1:14" ht="12.75">
      <c r="A10" s="60" t="s">
        <v>91</v>
      </c>
      <c r="B10" s="653">
        <v>69106425</v>
      </c>
      <c r="C10" s="653">
        <v>69106425</v>
      </c>
      <c r="D10" s="654"/>
      <c r="E10" s="654"/>
      <c r="F10" s="653">
        <v>69106425</v>
      </c>
      <c r="G10" s="653">
        <v>69106425</v>
      </c>
      <c r="H10" s="654"/>
      <c r="I10" s="654"/>
      <c r="J10" s="654"/>
      <c r="K10" s="654">
        <v>69106425</v>
      </c>
      <c r="L10" s="651">
        <f t="shared" si="0"/>
        <v>69106425</v>
      </c>
      <c r="M10" s="652">
        <f t="shared" si="1"/>
        <v>100</v>
      </c>
      <c r="N10" s="735"/>
    </row>
    <row r="11" spans="1:14" ht="12.75">
      <c r="A11" s="60" t="s">
        <v>103</v>
      </c>
      <c r="B11" s="653"/>
      <c r="C11" s="654"/>
      <c r="D11" s="654"/>
      <c r="E11" s="654"/>
      <c r="F11" s="654"/>
      <c r="G11" s="654"/>
      <c r="H11" s="654"/>
      <c r="I11" s="654"/>
      <c r="J11" s="654"/>
      <c r="K11" s="654"/>
      <c r="L11" s="651">
        <f t="shared" si="0"/>
        <v>0</v>
      </c>
      <c r="M11" s="652">
        <f t="shared" si="1"/>
      </c>
      <c r="N11" s="735"/>
    </row>
    <row r="12" spans="1:14" ht="12.75">
      <c r="A12" s="60" t="s">
        <v>92</v>
      </c>
      <c r="B12" s="653"/>
      <c r="C12" s="654"/>
      <c r="D12" s="654"/>
      <c r="E12" s="654"/>
      <c r="F12" s="654"/>
      <c r="G12" s="654"/>
      <c r="H12" s="654"/>
      <c r="I12" s="654"/>
      <c r="J12" s="654"/>
      <c r="K12" s="654"/>
      <c r="L12" s="651">
        <f t="shared" si="0"/>
        <v>0</v>
      </c>
      <c r="M12" s="652">
        <f t="shared" si="1"/>
      </c>
      <c r="N12" s="735"/>
    </row>
    <row r="13" spans="1:14" ht="12.75">
      <c r="A13" s="60" t="s">
        <v>93</v>
      </c>
      <c r="B13" s="653"/>
      <c r="C13" s="654"/>
      <c r="D13" s="654"/>
      <c r="E13" s="654"/>
      <c r="F13" s="654"/>
      <c r="G13" s="654"/>
      <c r="H13" s="654"/>
      <c r="I13" s="654"/>
      <c r="J13" s="654"/>
      <c r="K13" s="654"/>
      <c r="L13" s="651">
        <f t="shared" si="0"/>
        <v>0</v>
      </c>
      <c r="M13" s="652">
        <f t="shared" si="1"/>
      </c>
      <c r="N13" s="735"/>
    </row>
    <row r="14" spans="1:14" ht="15" customHeight="1" thickBot="1">
      <c r="A14" s="61"/>
      <c r="B14" s="655"/>
      <c r="C14" s="656"/>
      <c r="D14" s="656"/>
      <c r="E14" s="656"/>
      <c r="F14" s="656"/>
      <c r="G14" s="656"/>
      <c r="H14" s="656"/>
      <c r="I14" s="656"/>
      <c r="J14" s="656"/>
      <c r="K14" s="656"/>
      <c r="L14" s="651">
        <f t="shared" si="0"/>
        <v>0</v>
      </c>
      <c r="M14" s="657">
        <f t="shared" si="1"/>
      </c>
      <c r="N14" s="735"/>
    </row>
    <row r="15" spans="1:14" ht="13.5" thickBot="1">
      <c r="A15" s="62" t="s">
        <v>95</v>
      </c>
      <c r="B15" s="658">
        <f>B8+SUM(B10:B14)</f>
        <v>69106425</v>
      </c>
      <c r="C15" s="658">
        <f aca="true" t="shared" si="2" ref="C15:L15">C8+SUM(C10:C14)</f>
        <v>69106425</v>
      </c>
      <c r="D15" s="658">
        <f t="shared" si="2"/>
        <v>0</v>
      </c>
      <c r="E15" s="658">
        <f t="shared" si="2"/>
        <v>0</v>
      </c>
      <c r="F15" s="658">
        <f t="shared" si="2"/>
        <v>69106425</v>
      </c>
      <c r="G15" s="658">
        <f t="shared" si="2"/>
        <v>69106425</v>
      </c>
      <c r="H15" s="658">
        <f t="shared" si="2"/>
        <v>0</v>
      </c>
      <c r="I15" s="658">
        <f t="shared" si="2"/>
        <v>0</v>
      </c>
      <c r="J15" s="658">
        <f t="shared" si="2"/>
        <v>0</v>
      </c>
      <c r="K15" s="658">
        <f t="shared" si="2"/>
        <v>69106425</v>
      </c>
      <c r="L15" s="658">
        <f t="shared" si="2"/>
        <v>69106425</v>
      </c>
      <c r="M15" s="659">
        <f>IF((C15&lt;&gt;0),ROUND((L15/C15)*100,1),"")</f>
        <v>100</v>
      </c>
      <c r="N15" s="735"/>
    </row>
    <row r="16" spans="1:14" ht="12.75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735"/>
    </row>
    <row r="17" spans="1:14" ht="13.5" thickBot="1">
      <c r="A17" s="66" t="s">
        <v>94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735"/>
    </row>
    <row r="18" spans="1:14" ht="12.75">
      <c r="A18" s="69" t="s">
        <v>98</v>
      </c>
      <c r="B18" s="644"/>
      <c r="C18" s="645"/>
      <c r="D18" s="645"/>
      <c r="E18" s="646"/>
      <c r="F18" s="645"/>
      <c r="G18" s="645"/>
      <c r="H18" s="645"/>
      <c r="I18" s="645"/>
      <c r="J18" s="645"/>
      <c r="K18" s="645"/>
      <c r="L18" s="660">
        <f aca="true" t="shared" si="3" ref="L18:L23">+J18+K18</f>
        <v>0</v>
      </c>
      <c r="M18" s="648">
        <f aca="true" t="shared" si="4" ref="M18:M24">IF((C18&lt;&gt;0),ROUND((L18/C18)*100,1),"")</f>
      </c>
      <c r="N18" s="735"/>
    </row>
    <row r="19" spans="1:14" ht="12.75">
      <c r="A19" s="70" t="s">
        <v>99</v>
      </c>
      <c r="B19" s="649">
        <v>61518175</v>
      </c>
      <c r="C19" s="649">
        <v>61518175</v>
      </c>
      <c r="D19" s="654"/>
      <c r="E19" s="654"/>
      <c r="F19" s="649">
        <v>61518175</v>
      </c>
      <c r="G19" s="649">
        <v>61518175</v>
      </c>
      <c r="H19" s="654"/>
      <c r="I19" s="654"/>
      <c r="J19" s="654"/>
      <c r="K19" s="654"/>
      <c r="L19" s="661">
        <f t="shared" si="3"/>
        <v>0</v>
      </c>
      <c r="M19" s="652">
        <f t="shared" si="4"/>
        <v>0</v>
      </c>
      <c r="N19" s="735"/>
    </row>
    <row r="20" spans="1:14" ht="12.75">
      <c r="A20" s="70" t="s">
        <v>100</v>
      </c>
      <c r="B20" s="653">
        <v>7588250</v>
      </c>
      <c r="C20" s="654">
        <v>7588250</v>
      </c>
      <c r="D20" s="654"/>
      <c r="E20" s="654"/>
      <c r="F20" s="654">
        <v>7588250</v>
      </c>
      <c r="G20" s="654">
        <v>7588250</v>
      </c>
      <c r="H20" s="654"/>
      <c r="I20" s="654"/>
      <c r="J20" s="654"/>
      <c r="K20" s="654">
        <v>171400</v>
      </c>
      <c r="L20" s="661">
        <f t="shared" si="3"/>
        <v>171400</v>
      </c>
      <c r="M20" s="652">
        <f t="shared" si="4"/>
        <v>2.3</v>
      </c>
      <c r="N20" s="735"/>
    </row>
    <row r="21" spans="1:14" ht="12.75">
      <c r="A21" s="70" t="s">
        <v>101</v>
      </c>
      <c r="B21" s="653"/>
      <c r="C21" s="654"/>
      <c r="D21" s="654"/>
      <c r="E21" s="654"/>
      <c r="F21" s="654"/>
      <c r="G21" s="654"/>
      <c r="H21" s="654"/>
      <c r="I21" s="654"/>
      <c r="J21" s="654"/>
      <c r="K21" s="654"/>
      <c r="L21" s="661">
        <f t="shared" si="3"/>
        <v>0</v>
      </c>
      <c r="M21" s="652">
        <f t="shared" si="4"/>
      </c>
      <c r="N21" s="735"/>
    </row>
    <row r="22" spans="1:14" ht="12.75">
      <c r="A22" s="71" t="s">
        <v>787</v>
      </c>
      <c r="B22" s="653"/>
      <c r="C22" s="653"/>
      <c r="D22" s="654"/>
      <c r="E22" s="654"/>
      <c r="F22" s="654"/>
      <c r="G22" s="654"/>
      <c r="H22" s="654"/>
      <c r="I22" s="654"/>
      <c r="J22" s="654"/>
      <c r="K22" s="654"/>
      <c r="L22" s="661">
        <f t="shared" si="3"/>
        <v>0</v>
      </c>
      <c r="M22" s="652">
        <f t="shared" si="4"/>
      </c>
      <c r="N22" s="735"/>
    </row>
    <row r="23" spans="1:14" ht="13.5" thickBot="1">
      <c r="A23" s="72"/>
      <c r="B23" s="655"/>
      <c r="C23" s="656"/>
      <c r="D23" s="656"/>
      <c r="E23" s="656"/>
      <c r="F23" s="656"/>
      <c r="G23" s="656"/>
      <c r="H23" s="656"/>
      <c r="I23" s="656"/>
      <c r="J23" s="656"/>
      <c r="K23" s="656"/>
      <c r="L23" s="661">
        <f t="shared" si="3"/>
        <v>0</v>
      </c>
      <c r="M23" s="657">
        <f t="shared" si="4"/>
      </c>
      <c r="N23" s="735"/>
    </row>
    <row r="24" spans="1:14" ht="13.5" thickBot="1">
      <c r="A24" s="73" t="s">
        <v>79</v>
      </c>
      <c r="B24" s="658">
        <f aca="true" t="shared" si="5" ref="B24:L24">SUM(B18:B23)</f>
        <v>69106425</v>
      </c>
      <c r="C24" s="658">
        <f t="shared" si="5"/>
        <v>69106425</v>
      </c>
      <c r="D24" s="658">
        <f t="shared" si="5"/>
        <v>0</v>
      </c>
      <c r="E24" s="658">
        <f t="shared" si="5"/>
        <v>0</v>
      </c>
      <c r="F24" s="658">
        <f t="shared" si="5"/>
        <v>69106425</v>
      </c>
      <c r="G24" s="658">
        <f t="shared" si="5"/>
        <v>69106425</v>
      </c>
      <c r="H24" s="658">
        <f t="shared" si="5"/>
        <v>0</v>
      </c>
      <c r="I24" s="658">
        <f t="shared" si="5"/>
        <v>0</v>
      </c>
      <c r="J24" s="658">
        <f t="shared" si="5"/>
        <v>0</v>
      </c>
      <c r="K24" s="658">
        <f t="shared" si="5"/>
        <v>171400</v>
      </c>
      <c r="L24" s="658">
        <f t="shared" si="5"/>
        <v>171400</v>
      </c>
      <c r="M24" s="659">
        <f t="shared" si="4"/>
        <v>0.2</v>
      </c>
      <c r="N24" s="735"/>
    </row>
    <row r="25" spans="1:14" ht="12.75">
      <c r="A25" s="730" t="s">
        <v>174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5"/>
    </row>
    <row r="26" spans="1:14" ht="5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35"/>
    </row>
    <row r="27" spans="1:14" ht="15.75">
      <c r="A27" s="731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32" t="str">
        <f>M2</f>
        <v>Forintban!</v>
      </c>
      <c r="M28" s="732"/>
      <c r="N28" s="735"/>
    </row>
    <row r="29" spans="1:14" ht="21.75" thickBot="1">
      <c r="A29" s="720" t="s">
        <v>96</v>
      </c>
      <c r="B29" s="721"/>
      <c r="C29" s="721"/>
      <c r="D29" s="721"/>
      <c r="E29" s="721"/>
      <c r="F29" s="721"/>
      <c r="G29" s="721"/>
      <c r="H29" s="721"/>
      <c r="I29" s="721"/>
      <c r="J29" s="721"/>
      <c r="K29" s="75" t="s">
        <v>659</v>
      </c>
      <c r="L29" s="75" t="s">
        <v>658</v>
      </c>
      <c r="M29" s="75" t="s">
        <v>179</v>
      </c>
      <c r="N29" s="735"/>
    </row>
    <row r="30" spans="1:14" ht="12.75">
      <c r="A30" s="722"/>
      <c r="B30" s="723"/>
      <c r="C30" s="723"/>
      <c r="D30" s="723"/>
      <c r="E30" s="723"/>
      <c r="F30" s="723"/>
      <c r="G30" s="723"/>
      <c r="H30" s="723"/>
      <c r="I30" s="723"/>
      <c r="J30" s="723"/>
      <c r="K30" s="646"/>
      <c r="L30" s="662"/>
      <c r="M30" s="662"/>
      <c r="N30" s="735"/>
    </row>
    <row r="31" spans="1:14" ht="13.5" thickBot="1">
      <c r="A31" s="724"/>
      <c r="B31" s="725"/>
      <c r="C31" s="725"/>
      <c r="D31" s="725"/>
      <c r="E31" s="725"/>
      <c r="F31" s="725"/>
      <c r="G31" s="725"/>
      <c r="H31" s="725"/>
      <c r="I31" s="725"/>
      <c r="J31" s="725"/>
      <c r="K31" s="663"/>
      <c r="L31" s="656"/>
      <c r="M31" s="656"/>
      <c r="N31" s="735"/>
    </row>
    <row r="32" spans="1:14" ht="13.5" thickBot="1">
      <c r="A32" s="726" t="s">
        <v>39</v>
      </c>
      <c r="B32" s="727"/>
      <c r="C32" s="727"/>
      <c r="D32" s="727"/>
      <c r="E32" s="727"/>
      <c r="F32" s="727"/>
      <c r="G32" s="727"/>
      <c r="H32" s="727"/>
      <c r="I32" s="727"/>
      <c r="J32" s="727"/>
      <c r="K32" s="664">
        <f>SUM(K30:K31)</f>
        <v>0</v>
      </c>
      <c r="L32" s="664">
        <f>SUM(L30:L31)</f>
        <v>0</v>
      </c>
      <c r="M32" s="664">
        <f>SUM(M30:M31)</f>
        <v>0</v>
      </c>
      <c r="N32" s="735"/>
    </row>
    <row r="33" ht="12.75">
      <c r="N33" s="735"/>
    </row>
    <row r="48" ht="12.75">
      <c r="A48" s="9"/>
    </row>
  </sheetData>
  <sheetProtection/>
  <mergeCells count="20">
    <mergeCell ref="A1:C1"/>
    <mergeCell ref="D1:M1"/>
    <mergeCell ref="N1:N33"/>
    <mergeCell ref="A3:A6"/>
    <mergeCell ref="B3:I3"/>
    <mergeCell ref="J3:M5"/>
    <mergeCell ref="B4:B5"/>
    <mergeCell ref="C4:C5"/>
    <mergeCell ref="D4:I4"/>
    <mergeCell ref="B6:C6"/>
    <mergeCell ref="A29:J29"/>
    <mergeCell ref="A30:J30"/>
    <mergeCell ref="A31:J31"/>
    <mergeCell ref="A32:J32"/>
    <mergeCell ref="D6:E6"/>
    <mergeCell ref="F6:G6"/>
    <mergeCell ref="H6:I6"/>
    <mergeCell ref="A25:M25"/>
    <mergeCell ref="A27:M27"/>
    <mergeCell ref="L28:M28"/>
  </mergeCells>
  <printOptions horizontalCentered="1"/>
  <pageMargins left="0.7874015748031497" right="0.7874015748031497" top="1.3779527559055118" bottom="0.7874015748031497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hozzájárulások&amp;R1.sz. tábla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B20" sqref="B20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33" t="s">
        <v>781</v>
      </c>
      <c r="B1" s="733"/>
      <c r="C1" s="733"/>
      <c r="D1" s="743" t="s">
        <v>782</v>
      </c>
      <c r="E1" s="743"/>
      <c r="F1" s="743"/>
      <c r="G1" s="743"/>
      <c r="H1" s="743"/>
      <c r="I1" s="743"/>
      <c r="J1" s="743"/>
      <c r="K1" s="743"/>
      <c r="L1" s="743"/>
      <c r="M1" s="743"/>
      <c r="N1" s="735" t="str">
        <f>+CONCATENATE("5. számú Amelléklet a 5/",LEFT(ÖSSZEFÜGGÉSEK!A4,4)+1,". (V31.")</f>
        <v>5. számú Amelléklet a 5/2018. (V31.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40"/>
      <c r="M2" s="638" t="str">
        <f>'4.sz.mell.'!G2</f>
        <v>Forintban!</v>
      </c>
      <c r="N2" s="735"/>
    </row>
    <row r="3" spans="1:14" ht="13.5" thickBot="1">
      <c r="A3" s="736" t="s">
        <v>89</v>
      </c>
      <c r="B3" s="739" t="s">
        <v>177</v>
      </c>
      <c r="C3" s="739"/>
      <c r="D3" s="739"/>
      <c r="E3" s="739"/>
      <c r="F3" s="739"/>
      <c r="G3" s="739"/>
      <c r="H3" s="739"/>
      <c r="I3" s="739"/>
      <c r="J3" s="740" t="s">
        <v>179</v>
      </c>
      <c r="K3" s="740"/>
      <c r="L3" s="740"/>
      <c r="M3" s="740"/>
      <c r="N3" s="735"/>
    </row>
    <row r="4" spans="1:14" ht="15" customHeight="1" thickBot="1">
      <c r="A4" s="737"/>
      <c r="B4" s="729" t="s">
        <v>180</v>
      </c>
      <c r="C4" s="728" t="s">
        <v>181</v>
      </c>
      <c r="D4" s="742" t="s">
        <v>175</v>
      </c>
      <c r="E4" s="742"/>
      <c r="F4" s="742"/>
      <c r="G4" s="742"/>
      <c r="H4" s="742"/>
      <c r="I4" s="742"/>
      <c r="J4" s="741"/>
      <c r="K4" s="741"/>
      <c r="L4" s="741"/>
      <c r="M4" s="741"/>
      <c r="N4" s="735"/>
    </row>
    <row r="5" spans="1:14" ht="21.75" thickBot="1">
      <c r="A5" s="737"/>
      <c r="B5" s="729"/>
      <c r="C5" s="728"/>
      <c r="D5" s="54" t="s">
        <v>180</v>
      </c>
      <c r="E5" s="54" t="s">
        <v>181</v>
      </c>
      <c r="F5" s="54" t="s">
        <v>180</v>
      </c>
      <c r="G5" s="54" t="s">
        <v>181</v>
      </c>
      <c r="H5" s="54" t="s">
        <v>180</v>
      </c>
      <c r="I5" s="54" t="s">
        <v>181</v>
      </c>
      <c r="J5" s="741"/>
      <c r="K5" s="741"/>
      <c r="L5" s="741"/>
      <c r="M5" s="741"/>
      <c r="N5" s="735"/>
    </row>
    <row r="6" spans="1:14" ht="32.25" thickBot="1">
      <c r="A6" s="738"/>
      <c r="B6" s="728" t="s">
        <v>176</v>
      </c>
      <c r="C6" s="728"/>
      <c r="D6" s="728" t="str">
        <f>+CONCATENATE(LEFT(ÖSSZEFÜGGÉSEK!A4,4),". előtt")</f>
        <v>2017. előtt</v>
      </c>
      <c r="E6" s="728"/>
      <c r="F6" s="728" t="str">
        <f>+CONCATENATE(LEFT(ÖSSZEFÜGGÉSEK!A4,4),". évi")</f>
        <v>2017. évi</v>
      </c>
      <c r="G6" s="728"/>
      <c r="H6" s="729" t="str">
        <f>+CONCATENATE(LEFT(ÖSSZEFÜGGÉSEK!A4,4),". után")</f>
        <v>2017. után</v>
      </c>
      <c r="I6" s="729"/>
      <c r="J6" s="53" t="str">
        <f>+D6</f>
        <v>2017. előtt</v>
      </c>
      <c r="K6" s="54" t="str">
        <f>+F6</f>
        <v>2017. évi</v>
      </c>
      <c r="L6" s="53" t="s">
        <v>38</v>
      </c>
      <c r="M6" s="54" t="str">
        <f>+CONCATENATE("Teljesítés %-a ",LEFT(ÖSSZEFÜGGÉSEK!A4,4),". XII. 31-ig")</f>
        <v>Teljesítés %-a 2017. XII. 31-ig</v>
      </c>
      <c r="N6" s="735"/>
    </row>
    <row r="7" spans="1:14" ht="13.5" thickBot="1">
      <c r="A7" s="55" t="s">
        <v>408</v>
      </c>
      <c r="B7" s="53" t="s">
        <v>409</v>
      </c>
      <c r="C7" s="53" t="s">
        <v>410</v>
      </c>
      <c r="D7" s="56" t="s">
        <v>411</v>
      </c>
      <c r="E7" s="54" t="s">
        <v>412</v>
      </c>
      <c r="F7" s="54" t="s">
        <v>488</v>
      </c>
      <c r="G7" s="54" t="s">
        <v>489</v>
      </c>
      <c r="H7" s="53" t="s">
        <v>490</v>
      </c>
      <c r="I7" s="56" t="s">
        <v>491</v>
      </c>
      <c r="J7" s="56" t="s">
        <v>535</v>
      </c>
      <c r="K7" s="56" t="s">
        <v>536</v>
      </c>
      <c r="L7" s="56" t="s">
        <v>537</v>
      </c>
      <c r="M7" s="57" t="s">
        <v>538</v>
      </c>
      <c r="N7" s="735"/>
    </row>
    <row r="8" spans="1:14" ht="12.75">
      <c r="A8" s="58" t="s">
        <v>90</v>
      </c>
      <c r="B8" s="644"/>
      <c r="C8" s="645"/>
      <c r="D8" s="645"/>
      <c r="E8" s="646"/>
      <c r="F8" s="645"/>
      <c r="G8" s="645"/>
      <c r="H8" s="645"/>
      <c r="I8" s="645"/>
      <c r="J8" s="645"/>
      <c r="K8" s="645"/>
      <c r="L8" s="647">
        <f aca="true" t="shared" si="0" ref="L8:L14">+J8+K8</f>
        <v>0</v>
      </c>
      <c r="M8" s="648">
        <f>IF((C8&lt;&gt;0),ROUND((L8/C8)*100,1),"")</f>
      </c>
      <c r="N8" s="735"/>
    </row>
    <row r="9" spans="1:14" ht="12.75">
      <c r="A9" s="59" t="s">
        <v>102</v>
      </c>
      <c r="B9" s="649"/>
      <c r="C9" s="650"/>
      <c r="D9" s="650"/>
      <c r="E9" s="650"/>
      <c r="F9" s="650"/>
      <c r="G9" s="650"/>
      <c r="H9" s="650"/>
      <c r="I9" s="650"/>
      <c r="J9" s="650"/>
      <c r="K9" s="650"/>
      <c r="L9" s="651">
        <f t="shared" si="0"/>
        <v>0</v>
      </c>
      <c r="M9" s="652">
        <f aca="true" t="shared" si="1" ref="M9:M14">IF((C9&lt;&gt;0),ROUND((L9/C9)*100,1),"")</f>
      </c>
      <c r="N9" s="735"/>
    </row>
    <row r="10" spans="1:14" ht="12.75">
      <c r="A10" s="60" t="s">
        <v>91</v>
      </c>
      <c r="B10" s="653">
        <v>25000000</v>
      </c>
      <c r="C10" s="654">
        <v>25000000</v>
      </c>
      <c r="D10" s="654"/>
      <c r="E10" s="654"/>
      <c r="F10" s="654">
        <v>25000000</v>
      </c>
      <c r="G10" s="654">
        <v>25000000</v>
      </c>
      <c r="H10" s="654"/>
      <c r="I10" s="654"/>
      <c r="J10" s="654"/>
      <c r="K10" s="654">
        <v>25000000</v>
      </c>
      <c r="L10" s="651">
        <f t="shared" si="0"/>
        <v>25000000</v>
      </c>
      <c r="M10" s="652">
        <f t="shared" si="1"/>
        <v>100</v>
      </c>
      <c r="N10" s="735"/>
    </row>
    <row r="11" spans="1:14" ht="12.75">
      <c r="A11" s="60" t="s">
        <v>103</v>
      </c>
      <c r="B11" s="653"/>
      <c r="C11" s="654"/>
      <c r="D11" s="654"/>
      <c r="E11" s="654"/>
      <c r="F11" s="654"/>
      <c r="G11" s="654"/>
      <c r="H11" s="654"/>
      <c r="I11" s="654"/>
      <c r="J11" s="654"/>
      <c r="K11" s="654"/>
      <c r="L11" s="651">
        <f t="shared" si="0"/>
        <v>0</v>
      </c>
      <c r="M11" s="652">
        <f t="shared" si="1"/>
      </c>
      <c r="N11" s="735"/>
    </row>
    <row r="12" spans="1:14" ht="12.75">
      <c r="A12" s="60" t="s">
        <v>92</v>
      </c>
      <c r="B12" s="653"/>
      <c r="C12" s="654"/>
      <c r="D12" s="654"/>
      <c r="E12" s="654"/>
      <c r="F12" s="654"/>
      <c r="G12" s="654"/>
      <c r="H12" s="654"/>
      <c r="I12" s="654"/>
      <c r="J12" s="654"/>
      <c r="K12" s="654"/>
      <c r="L12" s="651">
        <f t="shared" si="0"/>
        <v>0</v>
      </c>
      <c r="M12" s="652">
        <f t="shared" si="1"/>
      </c>
      <c r="N12" s="735"/>
    </row>
    <row r="13" spans="1:14" ht="12.75">
      <c r="A13" s="60" t="s">
        <v>93</v>
      </c>
      <c r="B13" s="653"/>
      <c r="C13" s="654"/>
      <c r="D13" s="654"/>
      <c r="E13" s="654"/>
      <c r="F13" s="654"/>
      <c r="G13" s="654"/>
      <c r="H13" s="654"/>
      <c r="I13" s="654"/>
      <c r="J13" s="654"/>
      <c r="K13" s="654"/>
      <c r="L13" s="651">
        <f t="shared" si="0"/>
        <v>0</v>
      </c>
      <c r="M13" s="652">
        <f t="shared" si="1"/>
      </c>
      <c r="N13" s="735"/>
    </row>
    <row r="14" spans="1:14" ht="15" customHeight="1" thickBot="1">
      <c r="A14" s="61"/>
      <c r="B14" s="655"/>
      <c r="C14" s="656"/>
      <c r="D14" s="656"/>
      <c r="E14" s="656"/>
      <c r="F14" s="656"/>
      <c r="G14" s="656"/>
      <c r="H14" s="656"/>
      <c r="I14" s="656"/>
      <c r="J14" s="656"/>
      <c r="K14" s="656"/>
      <c r="L14" s="651">
        <f t="shared" si="0"/>
        <v>0</v>
      </c>
      <c r="M14" s="657">
        <f t="shared" si="1"/>
      </c>
      <c r="N14" s="735"/>
    </row>
    <row r="15" spans="1:14" ht="13.5" thickBot="1">
      <c r="A15" s="62" t="s">
        <v>95</v>
      </c>
      <c r="B15" s="658">
        <f>B8+SUM(B10:B14)</f>
        <v>25000000</v>
      </c>
      <c r="C15" s="658">
        <f aca="true" t="shared" si="2" ref="C15:L15">C8+SUM(C10:C14)</f>
        <v>25000000</v>
      </c>
      <c r="D15" s="658">
        <f t="shared" si="2"/>
        <v>0</v>
      </c>
      <c r="E15" s="658">
        <f t="shared" si="2"/>
        <v>0</v>
      </c>
      <c r="F15" s="658">
        <f t="shared" si="2"/>
        <v>25000000</v>
      </c>
      <c r="G15" s="658">
        <f t="shared" si="2"/>
        <v>25000000</v>
      </c>
      <c r="H15" s="658">
        <f t="shared" si="2"/>
        <v>0</v>
      </c>
      <c r="I15" s="658">
        <f t="shared" si="2"/>
        <v>0</v>
      </c>
      <c r="J15" s="658">
        <f t="shared" si="2"/>
        <v>0</v>
      </c>
      <c r="K15" s="658">
        <f t="shared" si="2"/>
        <v>25000000</v>
      </c>
      <c r="L15" s="658">
        <f t="shared" si="2"/>
        <v>25000000</v>
      </c>
      <c r="M15" s="659">
        <f>IF((C15&lt;&gt;0),ROUND((L15/C15)*100,1),"")</f>
        <v>100</v>
      </c>
      <c r="N15" s="735"/>
    </row>
    <row r="16" spans="1:14" ht="12.75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735"/>
    </row>
    <row r="17" spans="1:14" ht="13.5" thickBot="1">
      <c r="A17" s="66" t="s">
        <v>94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735"/>
    </row>
    <row r="18" spans="1:14" ht="12.75">
      <c r="A18" s="69" t="s">
        <v>98</v>
      </c>
      <c r="B18" s="644"/>
      <c r="C18" s="645"/>
      <c r="D18" s="645"/>
      <c r="E18" s="646"/>
      <c r="F18" s="645"/>
      <c r="G18" s="645"/>
      <c r="H18" s="645"/>
      <c r="I18" s="645"/>
      <c r="J18" s="645"/>
      <c r="K18" s="645"/>
      <c r="L18" s="660">
        <f aca="true" t="shared" si="3" ref="L18:L23">+J18+K18</f>
        <v>0</v>
      </c>
      <c r="M18" s="648">
        <f aca="true" t="shared" si="4" ref="M18:M24">IF((C18&lt;&gt;0),ROUND((L18/C18)*100,1),"")</f>
      </c>
      <c r="N18" s="735"/>
    </row>
    <row r="19" spans="1:14" ht="12.75">
      <c r="A19" s="70" t="s">
        <v>99</v>
      </c>
      <c r="B19" s="649">
        <v>22400000</v>
      </c>
      <c r="C19" s="649">
        <v>22400000</v>
      </c>
      <c r="D19" s="654"/>
      <c r="E19" s="654"/>
      <c r="F19" s="654"/>
      <c r="G19" s="654"/>
      <c r="H19" s="654">
        <v>22400000</v>
      </c>
      <c r="I19" s="654">
        <v>22400000</v>
      </c>
      <c r="J19" s="654"/>
      <c r="K19" s="654"/>
      <c r="L19" s="661">
        <f t="shared" si="3"/>
        <v>0</v>
      </c>
      <c r="M19" s="652">
        <f t="shared" si="4"/>
        <v>0</v>
      </c>
      <c r="N19" s="735"/>
    </row>
    <row r="20" spans="1:14" ht="12.75">
      <c r="A20" s="70" t="s">
        <v>100</v>
      </c>
      <c r="B20" s="653">
        <v>2600000</v>
      </c>
      <c r="C20" s="653">
        <v>2600000</v>
      </c>
      <c r="D20" s="654"/>
      <c r="E20" s="654"/>
      <c r="F20" s="654">
        <v>1362000</v>
      </c>
      <c r="G20" s="654">
        <v>1362000</v>
      </c>
      <c r="H20" s="654">
        <v>1238000</v>
      </c>
      <c r="I20" s="654">
        <v>1238000</v>
      </c>
      <c r="J20" s="654"/>
      <c r="K20" s="654">
        <v>1439484</v>
      </c>
      <c r="L20" s="661">
        <f t="shared" si="3"/>
        <v>1439484</v>
      </c>
      <c r="M20" s="652">
        <f t="shared" si="4"/>
        <v>55.4</v>
      </c>
      <c r="N20" s="735"/>
    </row>
    <row r="21" spans="1:14" ht="12.75">
      <c r="A21" s="70" t="s">
        <v>101</v>
      </c>
      <c r="B21" s="653"/>
      <c r="C21" s="654"/>
      <c r="D21" s="654"/>
      <c r="E21" s="654"/>
      <c r="F21" s="654"/>
      <c r="G21" s="654"/>
      <c r="H21" s="654"/>
      <c r="I21" s="654"/>
      <c r="J21" s="654"/>
      <c r="K21" s="654"/>
      <c r="L21" s="661">
        <f t="shared" si="3"/>
        <v>0</v>
      </c>
      <c r="M21" s="652">
        <f t="shared" si="4"/>
      </c>
      <c r="N21" s="735"/>
    </row>
    <row r="22" spans="1:14" ht="12.75">
      <c r="A22" s="71"/>
      <c r="B22" s="653"/>
      <c r="C22" s="654"/>
      <c r="D22" s="654"/>
      <c r="E22" s="654"/>
      <c r="F22" s="654"/>
      <c r="G22" s="654"/>
      <c r="H22" s="654"/>
      <c r="I22" s="654"/>
      <c r="J22" s="654"/>
      <c r="K22" s="654"/>
      <c r="L22" s="661">
        <f t="shared" si="3"/>
        <v>0</v>
      </c>
      <c r="M22" s="652">
        <f t="shared" si="4"/>
      </c>
      <c r="N22" s="735"/>
    </row>
    <row r="23" spans="1:14" ht="13.5" thickBot="1">
      <c r="A23" s="72"/>
      <c r="B23" s="655"/>
      <c r="C23" s="656"/>
      <c r="D23" s="656"/>
      <c r="E23" s="656"/>
      <c r="F23" s="656"/>
      <c r="G23" s="656"/>
      <c r="H23" s="656"/>
      <c r="I23" s="656"/>
      <c r="J23" s="656"/>
      <c r="K23" s="656"/>
      <c r="L23" s="661">
        <f t="shared" si="3"/>
        <v>0</v>
      </c>
      <c r="M23" s="657">
        <f t="shared" si="4"/>
      </c>
      <c r="N23" s="735"/>
    </row>
    <row r="24" spans="1:14" ht="13.5" thickBot="1">
      <c r="A24" s="73" t="s">
        <v>79</v>
      </c>
      <c r="B24" s="658">
        <f aca="true" t="shared" si="5" ref="B24:L24">SUM(B18:B23)</f>
        <v>25000000</v>
      </c>
      <c r="C24" s="658">
        <f t="shared" si="5"/>
        <v>25000000</v>
      </c>
      <c r="D24" s="658">
        <f t="shared" si="5"/>
        <v>0</v>
      </c>
      <c r="E24" s="658">
        <f t="shared" si="5"/>
        <v>0</v>
      </c>
      <c r="F24" s="658">
        <f t="shared" si="5"/>
        <v>1362000</v>
      </c>
      <c r="G24" s="658">
        <f t="shared" si="5"/>
        <v>1362000</v>
      </c>
      <c r="H24" s="658">
        <f t="shared" si="5"/>
        <v>23638000</v>
      </c>
      <c r="I24" s="658">
        <f t="shared" si="5"/>
        <v>23638000</v>
      </c>
      <c r="J24" s="658">
        <f t="shared" si="5"/>
        <v>0</v>
      </c>
      <c r="K24" s="658">
        <f t="shared" si="5"/>
        <v>1439484</v>
      </c>
      <c r="L24" s="658">
        <f t="shared" si="5"/>
        <v>1439484</v>
      </c>
      <c r="M24" s="659">
        <f t="shared" si="4"/>
        <v>5.8</v>
      </c>
      <c r="N24" s="735"/>
    </row>
    <row r="25" spans="1:14" ht="12.75">
      <c r="A25" s="730" t="s">
        <v>174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5"/>
    </row>
    <row r="26" spans="1:14" ht="5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35"/>
    </row>
    <row r="27" spans="1:14" ht="15.75">
      <c r="A27" s="731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32" t="str">
        <f>M2</f>
        <v>Forintban!</v>
      </c>
      <c r="M28" s="732"/>
      <c r="N28" s="735"/>
    </row>
    <row r="29" spans="1:14" ht="21.75" thickBot="1">
      <c r="A29" s="720" t="s">
        <v>96</v>
      </c>
      <c r="B29" s="721"/>
      <c r="C29" s="721"/>
      <c r="D29" s="721"/>
      <c r="E29" s="721"/>
      <c r="F29" s="721"/>
      <c r="G29" s="721"/>
      <c r="H29" s="721"/>
      <c r="I29" s="721"/>
      <c r="J29" s="721"/>
      <c r="K29" s="75" t="s">
        <v>659</v>
      </c>
      <c r="L29" s="75" t="s">
        <v>658</v>
      </c>
      <c r="M29" s="75" t="s">
        <v>179</v>
      </c>
      <c r="N29" s="735"/>
    </row>
    <row r="30" spans="1:14" ht="12.75">
      <c r="A30" s="722"/>
      <c r="B30" s="723"/>
      <c r="C30" s="723"/>
      <c r="D30" s="723"/>
      <c r="E30" s="723"/>
      <c r="F30" s="723"/>
      <c r="G30" s="723"/>
      <c r="H30" s="723"/>
      <c r="I30" s="723"/>
      <c r="J30" s="723"/>
      <c r="K30" s="646"/>
      <c r="L30" s="662"/>
      <c r="M30" s="662"/>
      <c r="N30" s="735"/>
    </row>
    <row r="31" spans="1:14" ht="13.5" thickBot="1">
      <c r="A31" s="724"/>
      <c r="B31" s="725"/>
      <c r="C31" s="725"/>
      <c r="D31" s="725"/>
      <c r="E31" s="725"/>
      <c r="F31" s="725"/>
      <c r="G31" s="725"/>
      <c r="H31" s="725"/>
      <c r="I31" s="725"/>
      <c r="J31" s="725"/>
      <c r="K31" s="663"/>
      <c r="L31" s="656"/>
      <c r="M31" s="656"/>
      <c r="N31" s="735"/>
    </row>
    <row r="32" spans="1:14" ht="13.5" thickBot="1">
      <c r="A32" s="726" t="s">
        <v>39</v>
      </c>
      <c r="B32" s="727"/>
      <c r="C32" s="727"/>
      <c r="D32" s="727"/>
      <c r="E32" s="727"/>
      <c r="F32" s="727"/>
      <c r="G32" s="727"/>
      <c r="H32" s="727"/>
      <c r="I32" s="727"/>
      <c r="J32" s="727"/>
      <c r="K32" s="664">
        <f>SUM(K30:K31)</f>
        <v>0</v>
      </c>
      <c r="L32" s="664">
        <f>SUM(L30:L31)</f>
        <v>0</v>
      </c>
      <c r="M32" s="664">
        <f>SUM(M30:M31)</f>
        <v>0</v>
      </c>
      <c r="N32" s="735"/>
    </row>
    <row r="33" ht="12.75">
      <c r="N33" s="735"/>
    </row>
    <row r="48" ht="12.75">
      <c r="A48" s="9"/>
    </row>
  </sheetData>
  <sheetProtection/>
  <mergeCells count="20">
    <mergeCell ref="A1:C1"/>
    <mergeCell ref="D1:M1"/>
    <mergeCell ref="N1:N33"/>
    <mergeCell ref="A3:A6"/>
    <mergeCell ref="B3:I3"/>
    <mergeCell ref="J3:M5"/>
    <mergeCell ref="B4:B5"/>
    <mergeCell ref="C4:C5"/>
    <mergeCell ref="D4:I4"/>
    <mergeCell ref="B6:C6"/>
    <mergeCell ref="A29:J29"/>
    <mergeCell ref="A30:J30"/>
    <mergeCell ref="A31:J31"/>
    <mergeCell ref="A32:J32"/>
    <mergeCell ref="D6:E6"/>
    <mergeCell ref="F6:G6"/>
    <mergeCell ref="H6:I6"/>
    <mergeCell ref="A25:M25"/>
    <mergeCell ref="A27:M27"/>
    <mergeCell ref="L28:M28"/>
  </mergeCells>
  <printOptions horizontalCentered="1"/>
  <pageMargins left="0.7874015748031497" right="0.7874015748031497" top="1.3779527559055118" bottom="0.7874015748031497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hozzájárulások&amp;R2.sz. tábla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3">
      <selection activeCell="A25" sqref="A25:M25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33" t="s">
        <v>781</v>
      </c>
      <c r="B1" s="733"/>
      <c r="C1" s="733"/>
      <c r="D1" s="743" t="s">
        <v>784</v>
      </c>
      <c r="E1" s="743"/>
      <c r="F1" s="743"/>
      <c r="G1" s="743"/>
      <c r="H1" s="743"/>
      <c r="I1" s="743"/>
      <c r="J1" s="743"/>
      <c r="K1" s="743"/>
      <c r="L1" s="743"/>
      <c r="M1" s="743"/>
      <c r="N1" s="735" t="str">
        <f>+CONCATENATE("5. számú melléklet a 5/",LEFT(ÖSSZEFÜGGÉSEK!A4,4)+1,". (V.31.) önkormányzati rendelethez    ")</f>
        <v>5. számú melléklet a 5/2018. (V.31.)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40"/>
      <c r="M2" s="638" t="str">
        <f>'4.sz.mell.'!G2</f>
        <v>Forintban!</v>
      </c>
      <c r="N2" s="735"/>
    </row>
    <row r="3" spans="1:14" ht="13.5" thickBot="1">
      <c r="A3" s="736" t="s">
        <v>89</v>
      </c>
      <c r="B3" s="739" t="s">
        <v>177</v>
      </c>
      <c r="C3" s="739"/>
      <c r="D3" s="739"/>
      <c r="E3" s="739"/>
      <c r="F3" s="739"/>
      <c r="G3" s="739"/>
      <c r="H3" s="739"/>
      <c r="I3" s="739"/>
      <c r="J3" s="740" t="s">
        <v>179</v>
      </c>
      <c r="K3" s="740"/>
      <c r="L3" s="740"/>
      <c r="M3" s="740"/>
      <c r="N3" s="735"/>
    </row>
    <row r="4" spans="1:14" ht="15" customHeight="1" thickBot="1">
      <c r="A4" s="737"/>
      <c r="B4" s="729" t="s">
        <v>180</v>
      </c>
      <c r="C4" s="728" t="s">
        <v>181</v>
      </c>
      <c r="D4" s="742" t="s">
        <v>175</v>
      </c>
      <c r="E4" s="742"/>
      <c r="F4" s="742"/>
      <c r="G4" s="742"/>
      <c r="H4" s="742"/>
      <c r="I4" s="742"/>
      <c r="J4" s="741"/>
      <c r="K4" s="741"/>
      <c r="L4" s="741"/>
      <c r="M4" s="741"/>
      <c r="N4" s="735"/>
    </row>
    <row r="5" spans="1:14" ht="21.75" thickBot="1">
      <c r="A5" s="737"/>
      <c r="B5" s="729"/>
      <c r="C5" s="728"/>
      <c r="D5" s="54" t="s">
        <v>180</v>
      </c>
      <c r="E5" s="54" t="s">
        <v>181</v>
      </c>
      <c r="F5" s="54" t="s">
        <v>180</v>
      </c>
      <c r="G5" s="54" t="s">
        <v>181</v>
      </c>
      <c r="H5" s="54" t="s">
        <v>180</v>
      </c>
      <c r="I5" s="54" t="s">
        <v>181</v>
      </c>
      <c r="J5" s="741"/>
      <c r="K5" s="741"/>
      <c r="L5" s="741"/>
      <c r="M5" s="741"/>
      <c r="N5" s="735"/>
    </row>
    <row r="6" spans="1:14" ht="32.25" thickBot="1">
      <c r="A6" s="738"/>
      <c r="B6" s="728" t="s">
        <v>176</v>
      </c>
      <c r="C6" s="728"/>
      <c r="D6" s="728" t="str">
        <f>+CONCATENATE(LEFT(ÖSSZEFÜGGÉSEK!A4,4),". előtt")</f>
        <v>2017. előtt</v>
      </c>
      <c r="E6" s="728"/>
      <c r="F6" s="728" t="str">
        <f>+CONCATENATE(LEFT(ÖSSZEFÜGGÉSEK!A4,4),". évi")</f>
        <v>2017. évi</v>
      </c>
      <c r="G6" s="728"/>
      <c r="H6" s="729" t="str">
        <f>+CONCATENATE(LEFT(ÖSSZEFÜGGÉSEK!A4,4),". után")</f>
        <v>2017. után</v>
      </c>
      <c r="I6" s="729"/>
      <c r="J6" s="53" t="str">
        <f>+D6</f>
        <v>2017. előtt</v>
      </c>
      <c r="K6" s="54" t="str">
        <f>+F6</f>
        <v>2017. évi</v>
      </c>
      <c r="L6" s="53" t="s">
        <v>38</v>
      </c>
      <c r="M6" s="54" t="str">
        <f>+CONCATENATE("Teljesítés %-a ",LEFT(ÖSSZEFÜGGÉSEK!A4,4),". XII. 31-ig")</f>
        <v>Teljesítés %-a 2017. XII. 31-ig</v>
      </c>
      <c r="N6" s="735"/>
    </row>
    <row r="7" spans="1:14" ht="13.5" thickBot="1">
      <c r="A7" s="55" t="s">
        <v>408</v>
      </c>
      <c r="B7" s="53" t="s">
        <v>409</v>
      </c>
      <c r="C7" s="53" t="s">
        <v>410</v>
      </c>
      <c r="D7" s="56" t="s">
        <v>411</v>
      </c>
      <c r="E7" s="54" t="s">
        <v>412</v>
      </c>
      <c r="F7" s="54" t="s">
        <v>488</v>
      </c>
      <c r="G7" s="54" t="s">
        <v>489</v>
      </c>
      <c r="H7" s="53" t="s">
        <v>490</v>
      </c>
      <c r="I7" s="56" t="s">
        <v>491</v>
      </c>
      <c r="J7" s="56" t="s">
        <v>535</v>
      </c>
      <c r="K7" s="56" t="s">
        <v>536</v>
      </c>
      <c r="L7" s="56" t="s">
        <v>537</v>
      </c>
      <c r="M7" s="57" t="s">
        <v>538</v>
      </c>
      <c r="N7" s="735"/>
    </row>
    <row r="8" spans="1:14" ht="12.75">
      <c r="A8" s="58" t="s">
        <v>90</v>
      </c>
      <c r="B8" s="644"/>
      <c r="C8" s="645"/>
      <c r="D8" s="645"/>
      <c r="E8" s="646"/>
      <c r="F8" s="645"/>
      <c r="G8" s="645"/>
      <c r="H8" s="645"/>
      <c r="I8" s="645"/>
      <c r="J8" s="645"/>
      <c r="K8" s="645"/>
      <c r="L8" s="647">
        <f aca="true" t="shared" si="0" ref="L8:L14">+J8+K8</f>
        <v>0</v>
      </c>
      <c r="M8" s="648">
        <f>IF((C8&lt;&gt;0),ROUND((L8/C8)*100,1),"")</f>
      </c>
      <c r="N8" s="735"/>
    </row>
    <row r="9" spans="1:14" ht="12.75">
      <c r="A9" s="59" t="s">
        <v>102</v>
      </c>
      <c r="B9" s="649"/>
      <c r="C9" s="650"/>
      <c r="D9" s="650"/>
      <c r="E9" s="650"/>
      <c r="F9" s="650"/>
      <c r="G9" s="650"/>
      <c r="H9" s="650"/>
      <c r="I9" s="650"/>
      <c r="J9" s="650"/>
      <c r="K9" s="650"/>
      <c r="L9" s="651">
        <f t="shared" si="0"/>
        <v>0</v>
      </c>
      <c r="M9" s="652">
        <f aca="true" t="shared" si="1" ref="M9:M14">IF((C9&lt;&gt;0),ROUND((L9/C9)*100,1),"")</f>
      </c>
      <c r="N9" s="735"/>
    </row>
    <row r="10" spans="1:14" ht="12.75">
      <c r="A10" s="60" t="s">
        <v>91</v>
      </c>
      <c r="B10" s="653">
        <v>6000000</v>
      </c>
      <c r="C10" s="653">
        <v>6000000</v>
      </c>
      <c r="D10" s="654"/>
      <c r="E10" s="654"/>
      <c r="F10" s="654">
        <v>6000000</v>
      </c>
      <c r="G10" s="654">
        <v>6000000</v>
      </c>
      <c r="H10" s="654"/>
      <c r="I10" s="654"/>
      <c r="J10" s="654"/>
      <c r="K10" s="654">
        <v>6000000</v>
      </c>
      <c r="L10" s="651">
        <f t="shared" si="0"/>
        <v>6000000</v>
      </c>
      <c r="M10" s="652">
        <f t="shared" si="1"/>
        <v>100</v>
      </c>
      <c r="N10" s="735"/>
    </row>
    <row r="11" spans="1:14" ht="12.75">
      <c r="A11" s="60" t="s">
        <v>103</v>
      </c>
      <c r="B11" s="653"/>
      <c r="C11" s="654"/>
      <c r="D11" s="654"/>
      <c r="E11" s="654"/>
      <c r="F11" s="654"/>
      <c r="G11" s="654"/>
      <c r="H11" s="654"/>
      <c r="I11" s="654"/>
      <c r="J11" s="654"/>
      <c r="K11" s="654"/>
      <c r="L11" s="651">
        <f t="shared" si="0"/>
        <v>0</v>
      </c>
      <c r="M11" s="652">
        <f t="shared" si="1"/>
      </c>
      <c r="N11" s="735"/>
    </row>
    <row r="12" spans="1:14" ht="12.75">
      <c r="A12" s="60" t="s">
        <v>92</v>
      </c>
      <c r="B12" s="653"/>
      <c r="C12" s="654"/>
      <c r="D12" s="654"/>
      <c r="E12" s="654"/>
      <c r="F12" s="654"/>
      <c r="G12" s="654"/>
      <c r="H12" s="654"/>
      <c r="I12" s="654"/>
      <c r="J12" s="654"/>
      <c r="K12" s="654"/>
      <c r="L12" s="651">
        <f t="shared" si="0"/>
        <v>0</v>
      </c>
      <c r="M12" s="652">
        <f t="shared" si="1"/>
      </c>
      <c r="N12" s="735"/>
    </row>
    <row r="13" spans="1:14" ht="12.75">
      <c r="A13" s="60" t="s">
        <v>93</v>
      </c>
      <c r="B13" s="653"/>
      <c r="C13" s="654"/>
      <c r="D13" s="654"/>
      <c r="E13" s="654"/>
      <c r="F13" s="654"/>
      <c r="G13" s="654"/>
      <c r="H13" s="654"/>
      <c r="I13" s="654"/>
      <c r="J13" s="654"/>
      <c r="K13" s="654"/>
      <c r="L13" s="651">
        <f t="shared" si="0"/>
        <v>0</v>
      </c>
      <c r="M13" s="652">
        <f t="shared" si="1"/>
      </c>
      <c r="N13" s="735"/>
    </row>
    <row r="14" spans="1:14" ht="15" customHeight="1" thickBot="1">
      <c r="A14" s="61"/>
      <c r="B14" s="655"/>
      <c r="C14" s="656"/>
      <c r="D14" s="656"/>
      <c r="E14" s="656"/>
      <c r="F14" s="656"/>
      <c r="G14" s="656"/>
      <c r="H14" s="656"/>
      <c r="I14" s="656"/>
      <c r="J14" s="656"/>
      <c r="K14" s="656"/>
      <c r="L14" s="651">
        <f t="shared" si="0"/>
        <v>0</v>
      </c>
      <c r="M14" s="657">
        <f t="shared" si="1"/>
      </c>
      <c r="N14" s="735"/>
    </row>
    <row r="15" spans="1:14" ht="13.5" thickBot="1">
      <c r="A15" s="62" t="s">
        <v>95</v>
      </c>
      <c r="B15" s="658">
        <f>B8+SUM(B10:B14)</f>
        <v>6000000</v>
      </c>
      <c r="C15" s="658">
        <f aca="true" t="shared" si="2" ref="C15:L15">C8+SUM(C10:C14)</f>
        <v>6000000</v>
      </c>
      <c r="D15" s="658">
        <f t="shared" si="2"/>
        <v>0</v>
      </c>
      <c r="E15" s="658">
        <f t="shared" si="2"/>
        <v>0</v>
      </c>
      <c r="F15" s="658">
        <f t="shared" si="2"/>
        <v>6000000</v>
      </c>
      <c r="G15" s="658">
        <f t="shared" si="2"/>
        <v>6000000</v>
      </c>
      <c r="H15" s="658">
        <f t="shared" si="2"/>
        <v>0</v>
      </c>
      <c r="I15" s="658">
        <f t="shared" si="2"/>
        <v>0</v>
      </c>
      <c r="J15" s="658">
        <f t="shared" si="2"/>
        <v>0</v>
      </c>
      <c r="K15" s="658">
        <f t="shared" si="2"/>
        <v>6000000</v>
      </c>
      <c r="L15" s="658">
        <f t="shared" si="2"/>
        <v>6000000</v>
      </c>
      <c r="M15" s="659">
        <f>IF((C15&lt;&gt;0),ROUND((L15/C15)*100,1),"")</f>
        <v>100</v>
      </c>
      <c r="N15" s="735"/>
    </row>
    <row r="16" spans="1:14" ht="12.75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735"/>
    </row>
    <row r="17" spans="1:14" ht="13.5" thickBot="1">
      <c r="A17" s="66" t="s">
        <v>94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735"/>
    </row>
    <row r="18" spans="1:14" ht="12.75">
      <c r="A18" s="69" t="s">
        <v>98</v>
      </c>
      <c r="B18" s="644"/>
      <c r="C18" s="645"/>
      <c r="D18" s="645"/>
      <c r="E18" s="646"/>
      <c r="F18" s="645"/>
      <c r="G18" s="645"/>
      <c r="H18" s="645"/>
      <c r="I18" s="645"/>
      <c r="J18" s="645"/>
      <c r="K18" s="645"/>
      <c r="L18" s="660">
        <f aca="true" t="shared" si="3" ref="L18:L23">+J18+K18</f>
        <v>0</v>
      </c>
      <c r="M18" s="648">
        <f aca="true" t="shared" si="4" ref="M18:M24">IF((C18&lt;&gt;0),ROUND((L18/C18)*100,1),"")</f>
      </c>
      <c r="N18" s="735"/>
    </row>
    <row r="19" spans="1:14" ht="12.75">
      <c r="A19" s="70" t="s">
        <v>99</v>
      </c>
      <c r="B19" s="649">
        <v>3300000</v>
      </c>
      <c r="C19" s="649">
        <v>3300000</v>
      </c>
      <c r="D19" s="654"/>
      <c r="E19" s="654"/>
      <c r="F19" s="654">
        <v>3300000</v>
      </c>
      <c r="G19" s="654">
        <v>3300000</v>
      </c>
      <c r="H19" s="654"/>
      <c r="I19" s="654"/>
      <c r="J19" s="654"/>
      <c r="K19" s="654">
        <v>3300000</v>
      </c>
      <c r="L19" s="661">
        <f t="shared" si="3"/>
        <v>3300000</v>
      </c>
      <c r="M19" s="652">
        <f t="shared" si="4"/>
        <v>100</v>
      </c>
      <c r="N19" s="735"/>
    </row>
    <row r="20" spans="1:14" ht="12.75">
      <c r="A20" s="70" t="s">
        <v>100</v>
      </c>
      <c r="B20" s="653">
        <v>2700000</v>
      </c>
      <c r="C20" s="653">
        <v>2700000</v>
      </c>
      <c r="D20" s="654"/>
      <c r="E20" s="654"/>
      <c r="F20" s="654">
        <v>2700000</v>
      </c>
      <c r="G20" s="654">
        <v>2700000</v>
      </c>
      <c r="H20" s="654"/>
      <c r="I20" s="654"/>
      <c r="J20" s="654"/>
      <c r="K20" s="654">
        <v>1540000</v>
      </c>
      <c r="L20" s="661">
        <f t="shared" si="3"/>
        <v>1540000</v>
      </c>
      <c r="M20" s="652">
        <f t="shared" si="4"/>
        <v>57</v>
      </c>
      <c r="N20" s="735"/>
    </row>
    <row r="21" spans="1:14" ht="12.75">
      <c r="A21" s="70" t="s">
        <v>101</v>
      </c>
      <c r="B21" s="653"/>
      <c r="C21" s="654"/>
      <c r="D21" s="654"/>
      <c r="E21" s="654"/>
      <c r="F21" s="654"/>
      <c r="G21" s="654"/>
      <c r="H21" s="654"/>
      <c r="I21" s="654"/>
      <c r="J21" s="654"/>
      <c r="K21" s="654"/>
      <c r="L21" s="661">
        <f t="shared" si="3"/>
        <v>0</v>
      </c>
      <c r="M21" s="652">
        <f t="shared" si="4"/>
      </c>
      <c r="N21" s="735"/>
    </row>
    <row r="22" spans="1:14" ht="12.75">
      <c r="A22" s="71"/>
      <c r="B22" s="653"/>
      <c r="C22" s="654"/>
      <c r="D22" s="654"/>
      <c r="E22" s="654"/>
      <c r="F22" s="654"/>
      <c r="G22" s="654"/>
      <c r="H22" s="654"/>
      <c r="I22" s="654"/>
      <c r="J22" s="654"/>
      <c r="K22" s="654"/>
      <c r="L22" s="661">
        <f t="shared" si="3"/>
        <v>0</v>
      </c>
      <c r="M22" s="652">
        <f t="shared" si="4"/>
      </c>
      <c r="N22" s="735"/>
    </row>
    <row r="23" spans="1:14" ht="13.5" thickBot="1">
      <c r="A23" s="72"/>
      <c r="B23" s="655"/>
      <c r="C23" s="656"/>
      <c r="D23" s="656"/>
      <c r="E23" s="656"/>
      <c r="F23" s="656"/>
      <c r="G23" s="656"/>
      <c r="H23" s="656"/>
      <c r="I23" s="656"/>
      <c r="J23" s="656"/>
      <c r="K23" s="656"/>
      <c r="L23" s="661">
        <f t="shared" si="3"/>
        <v>0</v>
      </c>
      <c r="M23" s="657">
        <f t="shared" si="4"/>
      </c>
      <c r="N23" s="735"/>
    </row>
    <row r="24" spans="1:14" ht="13.5" thickBot="1">
      <c r="A24" s="73" t="s">
        <v>79</v>
      </c>
      <c r="B24" s="658">
        <f aca="true" t="shared" si="5" ref="B24:L24">SUM(B18:B23)</f>
        <v>6000000</v>
      </c>
      <c r="C24" s="658">
        <f t="shared" si="5"/>
        <v>6000000</v>
      </c>
      <c r="D24" s="658">
        <f t="shared" si="5"/>
        <v>0</v>
      </c>
      <c r="E24" s="658">
        <f t="shared" si="5"/>
        <v>0</v>
      </c>
      <c r="F24" s="658">
        <f t="shared" si="5"/>
        <v>6000000</v>
      </c>
      <c r="G24" s="658">
        <f t="shared" si="5"/>
        <v>6000000</v>
      </c>
      <c r="H24" s="658">
        <f t="shared" si="5"/>
        <v>0</v>
      </c>
      <c r="I24" s="658">
        <f t="shared" si="5"/>
        <v>0</v>
      </c>
      <c r="J24" s="658">
        <f t="shared" si="5"/>
        <v>0</v>
      </c>
      <c r="K24" s="658">
        <f t="shared" si="5"/>
        <v>4840000</v>
      </c>
      <c r="L24" s="658">
        <f t="shared" si="5"/>
        <v>4840000</v>
      </c>
      <c r="M24" s="659">
        <f t="shared" si="4"/>
        <v>80.7</v>
      </c>
      <c r="N24" s="735"/>
    </row>
    <row r="25" spans="1:14" ht="12.75">
      <c r="A25" s="730" t="s">
        <v>174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5"/>
    </row>
    <row r="26" spans="1:14" ht="5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35"/>
    </row>
    <row r="27" spans="1:14" ht="15.75">
      <c r="A27" s="731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32" t="str">
        <f>M2</f>
        <v>Forintban!</v>
      </c>
      <c r="M28" s="732"/>
      <c r="N28" s="735"/>
    </row>
    <row r="29" spans="1:14" ht="21.75" thickBot="1">
      <c r="A29" s="720" t="s">
        <v>96</v>
      </c>
      <c r="B29" s="721"/>
      <c r="C29" s="721"/>
      <c r="D29" s="721"/>
      <c r="E29" s="721"/>
      <c r="F29" s="721"/>
      <c r="G29" s="721"/>
      <c r="H29" s="721"/>
      <c r="I29" s="721"/>
      <c r="J29" s="721"/>
      <c r="K29" s="75" t="s">
        <v>659</v>
      </c>
      <c r="L29" s="75" t="s">
        <v>658</v>
      </c>
      <c r="M29" s="75" t="s">
        <v>179</v>
      </c>
      <c r="N29" s="735"/>
    </row>
    <row r="30" spans="1:14" ht="12.75">
      <c r="A30" s="722"/>
      <c r="B30" s="723"/>
      <c r="C30" s="723"/>
      <c r="D30" s="723"/>
      <c r="E30" s="723"/>
      <c r="F30" s="723"/>
      <c r="G30" s="723"/>
      <c r="H30" s="723"/>
      <c r="I30" s="723"/>
      <c r="J30" s="723"/>
      <c r="K30" s="646"/>
      <c r="L30" s="662"/>
      <c r="M30" s="662"/>
      <c r="N30" s="735"/>
    </row>
    <row r="31" spans="1:14" ht="13.5" thickBot="1">
      <c r="A31" s="724"/>
      <c r="B31" s="725"/>
      <c r="C31" s="725"/>
      <c r="D31" s="725"/>
      <c r="E31" s="725"/>
      <c r="F31" s="725"/>
      <c r="G31" s="725"/>
      <c r="H31" s="725"/>
      <c r="I31" s="725"/>
      <c r="J31" s="725"/>
      <c r="K31" s="663"/>
      <c r="L31" s="656"/>
      <c r="M31" s="656"/>
      <c r="N31" s="735"/>
    </row>
    <row r="32" spans="1:14" ht="13.5" thickBot="1">
      <c r="A32" s="726" t="s">
        <v>39</v>
      </c>
      <c r="B32" s="727"/>
      <c r="C32" s="727"/>
      <c r="D32" s="727"/>
      <c r="E32" s="727"/>
      <c r="F32" s="727"/>
      <c r="G32" s="727"/>
      <c r="H32" s="727"/>
      <c r="I32" s="727"/>
      <c r="J32" s="727"/>
      <c r="K32" s="664">
        <f>SUM(K30:K31)</f>
        <v>0</v>
      </c>
      <c r="L32" s="664">
        <f>SUM(L30:L31)</f>
        <v>0</v>
      </c>
      <c r="M32" s="664">
        <f>SUM(M30:M31)</f>
        <v>0</v>
      </c>
      <c r="N32" s="735"/>
    </row>
    <row r="33" ht="12.75">
      <c r="N33" s="735"/>
    </row>
    <row r="48" ht="12.75">
      <c r="A48" s="9"/>
    </row>
  </sheetData>
  <sheetProtection/>
  <mergeCells count="20">
    <mergeCell ref="A1:C1"/>
    <mergeCell ref="D1:M1"/>
    <mergeCell ref="N1:N33"/>
    <mergeCell ref="A3:A6"/>
    <mergeCell ref="B3:I3"/>
    <mergeCell ref="J3:M5"/>
    <mergeCell ref="B4:B5"/>
    <mergeCell ref="C4:C5"/>
    <mergeCell ref="D4:I4"/>
    <mergeCell ref="B6:C6"/>
    <mergeCell ref="A29:J29"/>
    <mergeCell ref="A30:J30"/>
    <mergeCell ref="A31:J31"/>
    <mergeCell ref="A32:J32"/>
    <mergeCell ref="D6:E6"/>
    <mergeCell ref="F6:G6"/>
    <mergeCell ref="H6:I6"/>
    <mergeCell ref="A25:M25"/>
    <mergeCell ref="A27:M27"/>
    <mergeCell ref="L28:M28"/>
  </mergeCells>
  <printOptions horizontalCentered="1"/>
  <pageMargins left="0.7874015748031497" right="0.7874015748031497" top="1.3779527559055118" bottom="0.7874015748031497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hozzájárulások&amp;R3.sz.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0">
      <selection activeCell="N1" sqref="N1:N33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33" t="s">
        <v>781</v>
      </c>
      <c r="B1" s="733"/>
      <c r="C1" s="733"/>
      <c r="D1" s="743" t="s">
        <v>785</v>
      </c>
      <c r="E1" s="743"/>
      <c r="F1" s="743"/>
      <c r="G1" s="743"/>
      <c r="H1" s="743"/>
      <c r="I1" s="743"/>
      <c r="J1" s="743"/>
      <c r="K1" s="743"/>
      <c r="L1" s="743"/>
      <c r="M1" s="743"/>
      <c r="N1" s="735" t="str">
        <f>+CONCATENATE("5. számú melléklet a 5/",LEFT(ÖSSZEFÜGGÉSEK!A4,4)+1,". (V.31.) önkormányzati rendelethez    ")</f>
        <v>5. számú melléklet a 5/2018. (V.31.)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40"/>
      <c r="M2" s="638" t="str">
        <f>'4.sz.mell.'!G2</f>
        <v>Forintban!</v>
      </c>
      <c r="N2" s="735"/>
    </row>
    <row r="3" spans="1:14" ht="13.5" thickBot="1">
      <c r="A3" s="736" t="s">
        <v>89</v>
      </c>
      <c r="B3" s="739" t="s">
        <v>177</v>
      </c>
      <c r="C3" s="739"/>
      <c r="D3" s="739"/>
      <c r="E3" s="739"/>
      <c r="F3" s="739"/>
      <c r="G3" s="739"/>
      <c r="H3" s="739"/>
      <c r="I3" s="739"/>
      <c r="J3" s="740" t="s">
        <v>179</v>
      </c>
      <c r="K3" s="740"/>
      <c r="L3" s="740"/>
      <c r="M3" s="740"/>
      <c r="N3" s="735"/>
    </row>
    <row r="4" spans="1:14" ht="15" customHeight="1" thickBot="1">
      <c r="A4" s="737"/>
      <c r="B4" s="729" t="s">
        <v>180</v>
      </c>
      <c r="C4" s="728" t="s">
        <v>181</v>
      </c>
      <c r="D4" s="742" t="s">
        <v>175</v>
      </c>
      <c r="E4" s="742"/>
      <c r="F4" s="742"/>
      <c r="G4" s="742"/>
      <c r="H4" s="742"/>
      <c r="I4" s="742"/>
      <c r="J4" s="741"/>
      <c r="K4" s="741"/>
      <c r="L4" s="741"/>
      <c r="M4" s="741"/>
      <c r="N4" s="735"/>
    </row>
    <row r="5" spans="1:14" ht="21.75" thickBot="1">
      <c r="A5" s="737"/>
      <c r="B5" s="729"/>
      <c r="C5" s="728"/>
      <c r="D5" s="54" t="s">
        <v>180</v>
      </c>
      <c r="E5" s="54" t="s">
        <v>181</v>
      </c>
      <c r="F5" s="54" t="s">
        <v>180</v>
      </c>
      <c r="G5" s="54" t="s">
        <v>181</v>
      </c>
      <c r="H5" s="54" t="s">
        <v>180</v>
      </c>
      <c r="I5" s="54" t="s">
        <v>181</v>
      </c>
      <c r="J5" s="741"/>
      <c r="K5" s="741"/>
      <c r="L5" s="741"/>
      <c r="M5" s="741"/>
      <c r="N5" s="735"/>
    </row>
    <row r="6" spans="1:14" ht="32.25" thickBot="1">
      <c r="A6" s="738"/>
      <c r="B6" s="728" t="s">
        <v>176</v>
      </c>
      <c r="C6" s="728"/>
      <c r="D6" s="728" t="str">
        <f>+CONCATENATE(LEFT(ÖSSZEFÜGGÉSEK!A4,4),". előtt")</f>
        <v>2017. előtt</v>
      </c>
      <c r="E6" s="728"/>
      <c r="F6" s="728" t="str">
        <f>+CONCATENATE(LEFT(ÖSSZEFÜGGÉSEK!A4,4),". évi")</f>
        <v>2017. évi</v>
      </c>
      <c r="G6" s="728"/>
      <c r="H6" s="729" t="str">
        <f>+CONCATENATE(LEFT(ÖSSZEFÜGGÉSEK!A4,4),". után")</f>
        <v>2017. után</v>
      </c>
      <c r="I6" s="729"/>
      <c r="J6" s="53" t="str">
        <f>+D6</f>
        <v>2017. előtt</v>
      </c>
      <c r="K6" s="54" t="str">
        <f>+F6</f>
        <v>2017. évi</v>
      </c>
      <c r="L6" s="53" t="s">
        <v>38</v>
      </c>
      <c r="M6" s="54" t="str">
        <f>+CONCATENATE("Teljesítés %-a ",LEFT(ÖSSZEFÜGGÉSEK!A4,4),". XII. 31-ig")</f>
        <v>Teljesítés %-a 2017. XII. 31-ig</v>
      </c>
      <c r="N6" s="735"/>
    </row>
    <row r="7" spans="1:14" ht="13.5" thickBot="1">
      <c r="A7" s="55" t="s">
        <v>408</v>
      </c>
      <c r="B7" s="53" t="s">
        <v>409</v>
      </c>
      <c r="C7" s="53" t="s">
        <v>410</v>
      </c>
      <c r="D7" s="56" t="s">
        <v>411</v>
      </c>
      <c r="E7" s="54" t="s">
        <v>412</v>
      </c>
      <c r="F7" s="54" t="s">
        <v>488</v>
      </c>
      <c r="G7" s="54" t="s">
        <v>489</v>
      </c>
      <c r="H7" s="53" t="s">
        <v>490</v>
      </c>
      <c r="I7" s="56" t="s">
        <v>491</v>
      </c>
      <c r="J7" s="56" t="s">
        <v>535</v>
      </c>
      <c r="K7" s="56" t="s">
        <v>536</v>
      </c>
      <c r="L7" s="56" t="s">
        <v>537</v>
      </c>
      <c r="M7" s="57" t="s">
        <v>538</v>
      </c>
      <c r="N7" s="735"/>
    </row>
    <row r="8" spans="1:14" ht="12.75">
      <c r="A8" s="58" t="s">
        <v>90</v>
      </c>
      <c r="B8" s="644"/>
      <c r="C8" s="645"/>
      <c r="D8" s="645"/>
      <c r="E8" s="646"/>
      <c r="F8" s="645"/>
      <c r="G8" s="645"/>
      <c r="H8" s="645"/>
      <c r="I8" s="645"/>
      <c r="J8" s="645"/>
      <c r="K8" s="645"/>
      <c r="L8" s="647">
        <f aca="true" t="shared" si="0" ref="L8:L14">+J8+K8</f>
        <v>0</v>
      </c>
      <c r="M8" s="648">
        <f>IF((C8&lt;&gt;0),ROUND((L8/C8)*100,1),"")</f>
      </c>
      <c r="N8" s="735"/>
    </row>
    <row r="9" spans="1:14" ht="12.75">
      <c r="A9" s="59" t="s">
        <v>102</v>
      </c>
      <c r="B9" s="649"/>
      <c r="C9" s="650"/>
      <c r="D9" s="650"/>
      <c r="E9" s="650"/>
      <c r="F9" s="650"/>
      <c r="G9" s="650"/>
      <c r="H9" s="650"/>
      <c r="I9" s="650"/>
      <c r="J9" s="650"/>
      <c r="K9" s="650"/>
      <c r="L9" s="651">
        <f t="shared" si="0"/>
        <v>0</v>
      </c>
      <c r="M9" s="652">
        <f aca="true" t="shared" si="1" ref="M9:M14">IF((C9&lt;&gt;0),ROUND((L9/C9)*100,1),"")</f>
      </c>
      <c r="N9" s="735"/>
    </row>
    <row r="10" spans="1:14" ht="12.75">
      <c r="A10" s="60" t="s">
        <v>91</v>
      </c>
      <c r="B10" s="653">
        <v>63000000</v>
      </c>
      <c r="C10" s="653">
        <v>63000000</v>
      </c>
      <c r="D10" s="654"/>
      <c r="E10" s="654"/>
      <c r="F10" s="654">
        <v>63000000</v>
      </c>
      <c r="G10" s="654">
        <v>63000000</v>
      </c>
      <c r="H10" s="654"/>
      <c r="I10" s="654"/>
      <c r="J10" s="654"/>
      <c r="K10" s="654">
        <v>63000000</v>
      </c>
      <c r="L10" s="651">
        <f t="shared" si="0"/>
        <v>63000000</v>
      </c>
      <c r="M10" s="652">
        <f t="shared" si="1"/>
        <v>100</v>
      </c>
      <c r="N10" s="735"/>
    </row>
    <row r="11" spans="1:14" ht="12.75">
      <c r="A11" s="60" t="s">
        <v>103</v>
      </c>
      <c r="B11" s="653"/>
      <c r="C11" s="654"/>
      <c r="D11" s="654"/>
      <c r="E11" s="654"/>
      <c r="F11" s="654"/>
      <c r="G11" s="654"/>
      <c r="H11" s="654"/>
      <c r="I11" s="654"/>
      <c r="J11" s="654"/>
      <c r="K11" s="654"/>
      <c r="L11" s="651">
        <f t="shared" si="0"/>
        <v>0</v>
      </c>
      <c r="M11" s="652">
        <f t="shared" si="1"/>
      </c>
      <c r="N11" s="735"/>
    </row>
    <row r="12" spans="1:14" ht="12.75">
      <c r="A12" s="60" t="s">
        <v>92</v>
      </c>
      <c r="B12" s="653"/>
      <c r="C12" s="654"/>
      <c r="D12" s="654"/>
      <c r="E12" s="654"/>
      <c r="F12" s="654"/>
      <c r="G12" s="654"/>
      <c r="H12" s="654"/>
      <c r="I12" s="654"/>
      <c r="J12" s="654"/>
      <c r="K12" s="654"/>
      <c r="L12" s="651">
        <f t="shared" si="0"/>
        <v>0</v>
      </c>
      <c r="M12" s="652">
        <f t="shared" si="1"/>
      </c>
      <c r="N12" s="735"/>
    </row>
    <row r="13" spans="1:14" ht="12.75">
      <c r="A13" s="60" t="s">
        <v>93</v>
      </c>
      <c r="B13" s="653"/>
      <c r="C13" s="654"/>
      <c r="D13" s="654"/>
      <c r="E13" s="654"/>
      <c r="F13" s="654"/>
      <c r="G13" s="654"/>
      <c r="H13" s="654"/>
      <c r="I13" s="654"/>
      <c r="J13" s="654"/>
      <c r="K13" s="654"/>
      <c r="L13" s="651">
        <f t="shared" si="0"/>
        <v>0</v>
      </c>
      <c r="M13" s="652">
        <f t="shared" si="1"/>
      </c>
      <c r="N13" s="735"/>
    </row>
    <row r="14" spans="1:14" ht="15" customHeight="1" thickBot="1">
      <c r="A14" s="61"/>
      <c r="B14" s="655"/>
      <c r="C14" s="656"/>
      <c r="D14" s="656"/>
      <c r="E14" s="656"/>
      <c r="F14" s="656"/>
      <c r="G14" s="656"/>
      <c r="H14" s="656"/>
      <c r="I14" s="656"/>
      <c r="J14" s="656"/>
      <c r="K14" s="656"/>
      <c r="L14" s="651">
        <f t="shared" si="0"/>
        <v>0</v>
      </c>
      <c r="M14" s="657">
        <f t="shared" si="1"/>
      </c>
      <c r="N14" s="735"/>
    </row>
    <row r="15" spans="1:14" ht="13.5" thickBot="1">
      <c r="A15" s="62" t="s">
        <v>95</v>
      </c>
      <c r="B15" s="658">
        <f>B8+SUM(B10:B14)</f>
        <v>63000000</v>
      </c>
      <c r="C15" s="658">
        <f aca="true" t="shared" si="2" ref="C15:L15">C8+SUM(C10:C14)</f>
        <v>63000000</v>
      </c>
      <c r="D15" s="658">
        <f t="shared" si="2"/>
        <v>0</v>
      </c>
      <c r="E15" s="658">
        <f t="shared" si="2"/>
        <v>0</v>
      </c>
      <c r="F15" s="658">
        <f t="shared" si="2"/>
        <v>63000000</v>
      </c>
      <c r="G15" s="658">
        <f t="shared" si="2"/>
        <v>63000000</v>
      </c>
      <c r="H15" s="658">
        <f t="shared" si="2"/>
        <v>0</v>
      </c>
      <c r="I15" s="658">
        <f t="shared" si="2"/>
        <v>0</v>
      </c>
      <c r="J15" s="658">
        <f t="shared" si="2"/>
        <v>0</v>
      </c>
      <c r="K15" s="658">
        <f t="shared" si="2"/>
        <v>63000000</v>
      </c>
      <c r="L15" s="658">
        <f t="shared" si="2"/>
        <v>63000000</v>
      </c>
      <c r="M15" s="659">
        <f>IF((C15&lt;&gt;0),ROUND((L15/C15)*100,1),"")</f>
        <v>100</v>
      </c>
      <c r="N15" s="735"/>
    </row>
    <row r="16" spans="1:14" ht="12.75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735"/>
    </row>
    <row r="17" spans="1:14" ht="13.5" thickBot="1">
      <c r="A17" s="66" t="s">
        <v>94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735"/>
    </row>
    <row r="18" spans="1:14" ht="12.75">
      <c r="A18" s="69" t="s">
        <v>98</v>
      </c>
      <c r="B18" s="644"/>
      <c r="C18" s="645"/>
      <c r="D18" s="645"/>
      <c r="E18" s="646"/>
      <c r="F18" s="645"/>
      <c r="G18" s="645"/>
      <c r="H18" s="645"/>
      <c r="I18" s="645"/>
      <c r="J18" s="645"/>
      <c r="K18" s="645"/>
      <c r="L18" s="660">
        <f aca="true" t="shared" si="3" ref="L18:L23">+J18+K18</f>
        <v>0</v>
      </c>
      <c r="M18" s="648">
        <f aca="true" t="shared" si="4" ref="M18:M24">IF((C18&lt;&gt;0),ROUND((L18/C18)*100,1),"")</f>
      </c>
      <c r="N18" s="735"/>
    </row>
    <row r="19" spans="1:14" ht="12.75">
      <c r="A19" s="70" t="s">
        <v>99</v>
      </c>
      <c r="B19" s="649">
        <v>54810000</v>
      </c>
      <c r="C19" s="649">
        <v>54810000</v>
      </c>
      <c r="D19" s="654"/>
      <c r="E19" s="654"/>
      <c r="F19" s="649">
        <v>54810000</v>
      </c>
      <c r="G19" s="649">
        <v>54810000</v>
      </c>
      <c r="H19" s="654"/>
      <c r="I19" s="654"/>
      <c r="J19" s="654"/>
      <c r="K19" s="654"/>
      <c r="L19" s="661">
        <f t="shared" si="3"/>
        <v>0</v>
      </c>
      <c r="M19" s="652">
        <f t="shared" si="4"/>
        <v>0</v>
      </c>
      <c r="N19" s="735"/>
    </row>
    <row r="20" spans="1:14" ht="12.75">
      <c r="A20" s="70" t="s">
        <v>100</v>
      </c>
      <c r="B20" s="653">
        <v>8190000</v>
      </c>
      <c r="C20" s="653">
        <v>8190000</v>
      </c>
      <c r="D20" s="654"/>
      <c r="E20" s="654"/>
      <c r="F20" s="653">
        <v>8190000</v>
      </c>
      <c r="G20" s="653">
        <v>8190000</v>
      </c>
      <c r="H20" s="654"/>
      <c r="I20" s="654"/>
      <c r="J20" s="654"/>
      <c r="K20" s="654">
        <v>3307080</v>
      </c>
      <c r="L20" s="661">
        <f t="shared" si="3"/>
        <v>3307080</v>
      </c>
      <c r="M20" s="652">
        <f t="shared" si="4"/>
        <v>40.4</v>
      </c>
      <c r="N20" s="735"/>
    </row>
    <row r="21" spans="1:14" ht="12.75">
      <c r="A21" s="70" t="s">
        <v>101</v>
      </c>
      <c r="B21" s="653"/>
      <c r="C21" s="654"/>
      <c r="D21" s="654"/>
      <c r="E21" s="654"/>
      <c r="F21" s="654"/>
      <c r="G21" s="654"/>
      <c r="H21" s="654"/>
      <c r="I21" s="654"/>
      <c r="J21" s="654"/>
      <c r="K21" s="654"/>
      <c r="L21" s="661">
        <f t="shared" si="3"/>
        <v>0</v>
      </c>
      <c r="M21" s="652">
        <f t="shared" si="4"/>
      </c>
      <c r="N21" s="735"/>
    </row>
    <row r="22" spans="1:14" ht="12.75">
      <c r="A22" s="71"/>
      <c r="B22" s="653"/>
      <c r="C22" s="654"/>
      <c r="D22" s="654"/>
      <c r="E22" s="654"/>
      <c r="F22" s="654"/>
      <c r="G22" s="654"/>
      <c r="H22" s="654"/>
      <c r="I22" s="654"/>
      <c r="J22" s="654"/>
      <c r="K22" s="654"/>
      <c r="L22" s="661">
        <f t="shared" si="3"/>
        <v>0</v>
      </c>
      <c r="M22" s="652">
        <f t="shared" si="4"/>
      </c>
      <c r="N22" s="735"/>
    </row>
    <row r="23" spans="1:14" ht="13.5" thickBot="1">
      <c r="A23" s="72"/>
      <c r="B23" s="655"/>
      <c r="C23" s="656"/>
      <c r="D23" s="656"/>
      <c r="E23" s="656"/>
      <c r="F23" s="656"/>
      <c r="G23" s="656"/>
      <c r="H23" s="656"/>
      <c r="I23" s="656"/>
      <c r="J23" s="656"/>
      <c r="K23" s="656"/>
      <c r="L23" s="661">
        <f t="shared" si="3"/>
        <v>0</v>
      </c>
      <c r="M23" s="657">
        <f t="shared" si="4"/>
      </c>
      <c r="N23" s="735"/>
    </row>
    <row r="24" spans="1:14" ht="13.5" thickBot="1">
      <c r="A24" s="73" t="s">
        <v>79</v>
      </c>
      <c r="B24" s="658">
        <f aca="true" t="shared" si="5" ref="B24:L24">SUM(B18:B23)</f>
        <v>63000000</v>
      </c>
      <c r="C24" s="658">
        <f t="shared" si="5"/>
        <v>63000000</v>
      </c>
      <c r="D24" s="658">
        <f t="shared" si="5"/>
        <v>0</v>
      </c>
      <c r="E24" s="658">
        <f t="shared" si="5"/>
        <v>0</v>
      </c>
      <c r="F24" s="658">
        <f t="shared" si="5"/>
        <v>63000000</v>
      </c>
      <c r="G24" s="658">
        <f t="shared" si="5"/>
        <v>63000000</v>
      </c>
      <c r="H24" s="658">
        <f t="shared" si="5"/>
        <v>0</v>
      </c>
      <c r="I24" s="658">
        <f t="shared" si="5"/>
        <v>0</v>
      </c>
      <c r="J24" s="658">
        <f t="shared" si="5"/>
        <v>0</v>
      </c>
      <c r="K24" s="658">
        <f t="shared" si="5"/>
        <v>3307080</v>
      </c>
      <c r="L24" s="658">
        <f t="shared" si="5"/>
        <v>3307080</v>
      </c>
      <c r="M24" s="659">
        <f t="shared" si="4"/>
        <v>5.2</v>
      </c>
      <c r="N24" s="735"/>
    </row>
    <row r="25" spans="1:14" ht="12.75">
      <c r="A25" s="730" t="s">
        <v>174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5"/>
    </row>
    <row r="26" spans="1:14" ht="5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35"/>
    </row>
    <row r="27" spans="1:14" ht="15.75">
      <c r="A27" s="731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32" t="str">
        <f>M2</f>
        <v>Forintban!</v>
      </c>
      <c r="M28" s="732"/>
      <c r="N28" s="735"/>
    </row>
    <row r="29" spans="1:14" ht="21.75" thickBot="1">
      <c r="A29" s="720" t="s">
        <v>96</v>
      </c>
      <c r="B29" s="721"/>
      <c r="C29" s="721"/>
      <c r="D29" s="721"/>
      <c r="E29" s="721"/>
      <c r="F29" s="721"/>
      <c r="G29" s="721"/>
      <c r="H29" s="721"/>
      <c r="I29" s="721"/>
      <c r="J29" s="721"/>
      <c r="K29" s="75" t="s">
        <v>659</v>
      </c>
      <c r="L29" s="75" t="s">
        <v>658</v>
      </c>
      <c r="M29" s="75" t="s">
        <v>179</v>
      </c>
      <c r="N29" s="735"/>
    </row>
    <row r="30" spans="1:14" ht="12.75">
      <c r="A30" s="722"/>
      <c r="B30" s="723"/>
      <c r="C30" s="723"/>
      <c r="D30" s="723"/>
      <c r="E30" s="723"/>
      <c r="F30" s="723"/>
      <c r="G30" s="723"/>
      <c r="H30" s="723"/>
      <c r="I30" s="723"/>
      <c r="J30" s="723"/>
      <c r="K30" s="646"/>
      <c r="L30" s="662"/>
      <c r="M30" s="662"/>
      <c r="N30" s="735"/>
    </row>
    <row r="31" spans="1:14" ht="13.5" thickBot="1">
      <c r="A31" s="724"/>
      <c r="B31" s="725"/>
      <c r="C31" s="725"/>
      <c r="D31" s="725"/>
      <c r="E31" s="725"/>
      <c r="F31" s="725"/>
      <c r="G31" s="725"/>
      <c r="H31" s="725"/>
      <c r="I31" s="725"/>
      <c r="J31" s="725"/>
      <c r="K31" s="663"/>
      <c r="L31" s="656"/>
      <c r="M31" s="656"/>
      <c r="N31" s="735"/>
    </row>
    <row r="32" spans="1:14" ht="13.5" thickBot="1">
      <c r="A32" s="726" t="s">
        <v>39</v>
      </c>
      <c r="B32" s="727"/>
      <c r="C32" s="727"/>
      <c r="D32" s="727"/>
      <c r="E32" s="727"/>
      <c r="F32" s="727"/>
      <c r="G32" s="727"/>
      <c r="H32" s="727"/>
      <c r="I32" s="727"/>
      <c r="J32" s="727"/>
      <c r="K32" s="664">
        <f>SUM(K30:K31)</f>
        <v>0</v>
      </c>
      <c r="L32" s="664">
        <f>SUM(L30:L31)</f>
        <v>0</v>
      </c>
      <c r="M32" s="664">
        <f>SUM(M30:M31)</f>
        <v>0</v>
      </c>
      <c r="N32" s="735"/>
    </row>
    <row r="33" ht="12.75">
      <c r="N33" s="735"/>
    </row>
    <row r="48" ht="12.75">
      <c r="A48" s="9"/>
    </row>
  </sheetData>
  <sheetProtection/>
  <mergeCells count="20">
    <mergeCell ref="A1:C1"/>
    <mergeCell ref="D1:M1"/>
    <mergeCell ref="N1:N33"/>
    <mergeCell ref="A3:A6"/>
    <mergeCell ref="B3:I3"/>
    <mergeCell ref="J3:M5"/>
    <mergeCell ref="B4:B5"/>
    <mergeCell ref="C4:C5"/>
    <mergeCell ref="D4:I4"/>
    <mergeCell ref="B6:C6"/>
    <mergeCell ref="A29:J29"/>
    <mergeCell ref="A30:J30"/>
    <mergeCell ref="A31:J31"/>
    <mergeCell ref="A32:J32"/>
    <mergeCell ref="D6:E6"/>
    <mergeCell ref="F6:G6"/>
    <mergeCell ref="H6:I6"/>
    <mergeCell ref="A25:M25"/>
    <mergeCell ref="A27:M27"/>
    <mergeCell ref="L28:M28"/>
  </mergeCells>
  <printOptions horizontalCentered="1"/>
  <pageMargins left="0.7874015748031497" right="0.7874015748031497" top="1.3779527559055118" bottom="0.7874015748031497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hozzájárulások&amp;R4.sz. tábla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N1" sqref="N1:N33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33" t="s">
        <v>781</v>
      </c>
      <c r="B1" s="733"/>
      <c r="C1" s="733"/>
      <c r="D1" s="734" t="s">
        <v>786</v>
      </c>
      <c r="E1" s="734"/>
      <c r="F1" s="734"/>
      <c r="G1" s="734"/>
      <c r="H1" s="734"/>
      <c r="I1" s="734"/>
      <c r="J1" s="734"/>
      <c r="K1" s="734"/>
      <c r="L1" s="734"/>
      <c r="M1" s="734"/>
      <c r="N1" s="735" t="str">
        <f>+CONCATENATE("5.számú  melléklet a 5/",LEFT(ÖSSZEFÜGGÉSEK!A4,4)+1,". (V.31.) önkormányzati rendelethez    ")</f>
        <v>5.számú  melléklet a 5/2018. (V.31.)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40"/>
      <c r="M2" s="638" t="str">
        <f>'4.sz.mell.'!G2</f>
        <v>Forintban!</v>
      </c>
      <c r="N2" s="735"/>
    </row>
    <row r="3" spans="1:14" ht="13.5" thickBot="1">
      <c r="A3" s="736" t="s">
        <v>89</v>
      </c>
      <c r="B3" s="739" t="s">
        <v>177</v>
      </c>
      <c r="C3" s="739"/>
      <c r="D3" s="739"/>
      <c r="E3" s="739"/>
      <c r="F3" s="739"/>
      <c r="G3" s="739"/>
      <c r="H3" s="739"/>
      <c r="I3" s="739"/>
      <c r="J3" s="740" t="s">
        <v>179</v>
      </c>
      <c r="K3" s="740"/>
      <c r="L3" s="740"/>
      <c r="M3" s="740"/>
      <c r="N3" s="735"/>
    </row>
    <row r="4" spans="1:14" ht="15" customHeight="1" thickBot="1">
      <c r="A4" s="737"/>
      <c r="B4" s="729" t="s">
        <v>180</v>
      </c>
      <c r="C4" s="728" t="s">
        <v>181</v>
      </c>
      <c r="D4" s="742" t="s">
        <v>175</v>
      </c>
      <c r="E4" s="742"/>
      <c r="F4" s="742"/>
      <c r="G4" s="742"/>
      <c r="H4" s="742"/>
      <c r="I4" s="742"/>
      <c r="J4" s="741"/>
      <c r="K4" s="741"/>
      <c r="L4" s="741"/>
      <c r="M4" s="741"/>
      <c r="N4" s="735"/>
    </row>
    <row r="5" spans="1:14" ht="21.75" thickBot="1">
      <c r="A5" s="737"/>
      <c r="B5" s="729"/>
      <c r="C5" s="728"/>
      <c r="D5" s="54" t="s">
        <v>180</v>
      </c>
      <c r="E5" s="54" t="s">
        <v>181</v>
      </c>
      <c r="F5" s="54" t="s">
        <v>180</v>
      </c>
      <c r="G5" s="54" t="s">
        <v>181</v>
      </c>
      <c r="H5" s="54" t="s">
        <v>180</v>
      </c>
      <c r="I5" s="54" t="s">
        <v>181</v>
      </c>
      <c r="J5" s="741"/>
      <c r="K5" s="741"/>
      <c r="L5" s="741"/>
      <c r="M5" s="741"/>
      <c r="N5" s="735"/>
    </row>
    <row r="6" spans="1:14" ht="32.25" thickBot="1">
      <c r="A6" s="738"/>
      <c r="B6" s="728" t="s">
        <v>176</v>
      </c>
      <c r="C6" s="728"/>
      <c r="D6" s="728" t="str">
        <f>+CONCATENATE(LEFT(ÖSSZEFÜGGÉSEK!A4,4),". előtt")</f>
        <v>2017. előtt</v>
      </c>
      <c r="E6" s="728"/>
      <c r="F6" s="728" t="str">
        <f>+CONCATENATE(LEFT(ÖSSZEFÜGGÉSEK!A4,4),". évi")</f>
        <v>2017. évi</v>
      </c>
      <c r="G6" s="728"/>
      <c r="H6" s="729" t="str">
        <f>+CONCATENATE(LEFT(ÖSSZEFÜGGÉSEK!A4,4),". után")</f>
        <v>2017. után</v>
      </c>
      <c r="I6" s="729"/>
      <c r="J6" s="53" t="str">
        <f>+D6</f>
        <v>2017. előtt</v>
      </c>
      <c r="K6" s="54" t="str">
        <f>+F6</f>
        <v>2017. évi</v>
      </c>
      <c r="L6" s="53" t="s">
        <v>38</v>
      </c>
      <c r="M6" s="54" t="str">
        <f>+CONCATENATE("Teljesítés %-a ",LEFT(ÖSSZEFÜGGÉSEK!A4,4),". XII. 31-ig")</f>
        <v>Teljesítés %-a 2017. XII. 31-ig</v>
      </c>
      <c r="N6" s="735"/>
    </row>
    <row r="7" spans="1:14" ht="13.5" thickBot="1">
      <c r="A7" s="55" t="s">
        <v>408</v>
      </c>
      <c r="B7" s="53" t="s">
        <v>409</v>
      </c>
      <c r="C7" s="53" t="s">
        <v>410</v>
      </c>
      <c r="D7" s="56" t="s">
        <v>411</v>
      </c>
      <c r="E7" s="54" t="s">
        <v>412</v>
      </c>
      <c r="F7" s="54" t="s">
        <v>488</v>
      </c>
      <c r="G7" s="54" t="s">
        <v>489</v>
      </c>
      <c r="H7" s="53" t="s">
        <v>490</v>
      </c>
      <c r="I7" s="56" t="s">
        <v>491</v>
      </c>
      <c r="J7" s="56" t="s">
        <v>535</v>
      </c>
      <c r="K7" s="56" t="s">
        <v>536</v>
      </c>
      <c r="L7" s="56" t="s">
        <v>537</v>
      </c>
      <c r="M7" s="57" t="s">
        <v>538</v>
      </c>
      <c r="N7" s="735"/>
    </row>
    <row r="8" spans="1:14" ht="13.5" thickBot="1">
      <c r="A8" s="58" t="s">
        <v>90</v>
      </c>
      <c r="B8" s="644">
        <v>154655194</v>
      </c>
      <c r="C8" s="644">
        <v>154655194</v>
      </c>
      <c r="D8" s="645"/>
      <c r="E8" s="646"/>
      <c r="F8" s="644">
        <v>31806193</v>
      </c>
      <c r="G8" s="644">
        <v>31806193</v>
      </c>
      <c r="H8" s="645">
        <v>122849001</v>
      </c>
      <c r="I8" s="645">
        <v>122849001</v>
      </c>
      <c r="J8" s="645"/>
      <c r="K8" s="645">
        <v>43778641</v>
      </c>
      <c r="L8" s="647">
        <f aca="true" t="shared" si="0" ref="L8:L14">+J8+K8</f>
        <v>43778641</v>
      </c>
      <c r="M8" s="648">
        <f>IF((C8&lt;&gt;0),ROUND((L8/C8)*100,1),"")</f>
        <v>28.3</v>
      </c>
      <c r="N8" s="735"/>
    </row>
    <row r="9" spans="1:14" ht="12.75">
      <c r="A9" s="59" t="s">
        <v>102</v>
      </c>
      <c r="B9" s="649">
        <v>31806193</v>
      </c>
      <c r="C9" s="649">
        <v>31806193</v>
      </c>
      <c r="D9" s="650"/>
      <c r="E9" s="650"/>
      <c r="F9" s="649">
        <v>31806193</v>
      </c>
      <c r="G9" s="649">
        <v>31806193</v>
      </c>
      <c r="H9" s="645">
        <v>122849001</v>
      </c>
      <c r="I9" s="645">
        <v>122849001</v>
      </c>
      <c r="J9" s="650"/>
      <c r="K9" s="650">
        <v>43778641</v>
      </c>
      <c r="L9" s="651">
        <f t="shared" si="0"/>
        <v>43778641</v>
      </c>
      <c r="M9" s="652">
        <f aca="true" t="shared" si="1" ref="M9:M14">IF((C9&lt;&gt;0),ROUND((L9/C9)*100,1),"")</f>
        <v>137.6</v>
      </c>
      <c r="N9" s="735"/>
    </row>
    <row r="10" spans="1:14" ht="12.75">
      <c r="A10" s="60" t="s">
        <v>91</v>
      </c>
      <c r="B10" s="653">
        <v>491714768</v>
      </c>
      <c r="C10" s="653">
        <v>491714768</v>
      </c>
      <c r="D10" s="654"/>
      <c r="E10" s="654"/>
      <c r="F10" s="653">
        <v>414909994</v>
      </c>
      <c r="G10" s="653">
        <v>414909994</v>
      </c>
      <c r="H10" s="654">
        <v>76804774</v>
      </c>
      <c r="I10" s="654">
        <v>76804774</v>
      </c>
      <c r="J10" s="654"/>
      <c r="K10" s="654">
        <v>503454366</v>
      </c>
      <c r="L10" s="651">
        <f t="shared" si="0"/>
        <v>503454366</v>
      </c>
      <c r="M10" s="652">
        <f t="shared" si="1"/>
        <v>102.4</v>
      </c>
      <c r="N10" s="735"/>
    </row>
    <row r="11" spans="1:14" ht="12.75">
      <c r="A11" s="60" t="s">
        <v>103</v>
      </c>
      <c r="B11" s="653"/>
      <c r="C11" s="654"/>
      <c r="D11" s="654"/>
      <c r="E11" s="654"/>
      <c r="F11" s="654"/>
      <c r="G11" s="654"/>
      <c r="H11" s="654"/>
      <c r="I11" s="654"/>
      <c r="J11" s="654"/>
      <c r="K11" s="654"/>
      <c r="L11" s="651">
        <f t="shared" si="0"/>
        <v>0</v>
      </c>
      <c r="M11" s="652">
        <f t="shared" si="1"/>
      </c>
      <c r="N11" s="735"/>
    </row>
    <row r="12" spans="1:14" ht="12.75">
      <c r="A12" s="60" t="s">
        <v>92</v>
      </c>
      <c r="B12" s="653"/>
      <c r="C12" s="654"/>
      <c r="D12" s="654"/>
      <c r="E12" s="654"/>
      <c r="F12" s="654"/>
      <c r="G12" s="654"/>
      <c r="H12" s="654"/>
      <c r="I12" s="654"/>
      <c r="J12" s="654"/>
      <c r="K12" s="654"/>
      <c r="L12" s="651">
        <f t="shared" si="0"/>
        <v>0</v>
      </c>
      <c r="M12" s="652">
        <f t="shared" si="1"/>
      </c>
      <c r="N12" s="735"/>
    </row>
    <row r="13" spans="1:14" ht="12.75">
      <c r="A13" s="60" t="s">
        <v>93</v>
      </c>
      <c r="B13" s="653"/>
      <c r="C13" s="654"/>
      <c r="D13" s="654"/>
      <c r="E13" s="654"/>
      <c r="F13" s="654"/>
      <c r="G13" s="654"/>
      <c r="H13" s="654"/>
      <c r="I13" s="654"/>
      <c r="J13" s="654"/>
      <c r="K13" s="654"/>
      <c r="L13" s="651">
        <f t="shared" si="0"/>
        <v>0</v>
      </c>
      <c r="M13" s="652">
        <f t="shared" si="1"/>
      </c>
      <c r="N13" s="735"/>
    </row>
    <row r="14" spans="1:14" ht="15" customHeight="1" thickBot="1">
      <c r="A14" s="61"/>
      <c r="B14" s="655"/>
      <c r="C14" s="656"/>
      <c r="D14" s="656"/>
      <c r="E14" s="656"/>
      <c r="F14" s="656"/>
      <c r="G14" s="656"/>
      <c r="H14" s="656"/>
      <c r="I14" s="656"/>
      <c r="J14" s="656"/>
      <c r="K14" s="656"/>
      <c r="L14" s="651">
        <f t="shared" si="0"/>
        <v>0</v>
      </c>
      <c r="M14" s="657">
        <f t="shared" si="1"/>
      </c>
      <c r="N14" s="735"/>
    </row>
    <row r="15" spans="1:14" ht="13.5" thickBot="1">
      <c r="A15" s="62" t="s">
        <v>95</v>
      </c>
      <c r="B15" s="658">
        <f>B8+SUM(B10:B14)</f>
        <v>646369962</v>
      </c>
      <c r="C15" s="658">
        <f aca="true" t="shared" si="2" ref="C15:L15">C8+SUM(C10:C14)</f>
        <v>646369962</v>
      </c>
      <c r="D15" s="658">
        <f t="shared" si="2"/>
        <v>0</v>
      </c>
      <c r="E15" s="658">
        <f t="shared" si="2"/>
        <v>0</v>
      </c>
      <c r="F15" s="658">
        <f t="shared" si="2"/>
        <v>446716187</v>
      </c>
      <c r="G15" s="658">
        <f t="shared" si="2"/>
        <v>446716187</v>
      </c>
      <c r="H15" s="658">
        <f t="shared" si="2"/>
        <v>199653775</v>
      </c>
      <c r="I15" s="658">
        <f t="shared" si="2"/>
        <v>199653775</v>
      </c>
      <c r="J15" s="658">
        <f t="shared" si="2"/>
        <v>0</v>
      </c>
      <c r="K15" s="658">
        <f t="shared" si="2"/>
        <v>547233007</v>
      </c>
      <c r="L15" s="658">
        <f t="shared" si="2"/>
        <v>547233007</v>
      </c>
      <c r="M15" s="659">
        <f>IF((C15&lt;&gt;0),ROUND((L15/C15)*100,1),"")</f>
        <v>84.7</v>
      </c>
      <c r="N15" s="735"/>
    </row>
    <row r="16" spans="1:14" ht="12.75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735"/>
    </row>
    <row r="17" spans="1:14" ht="13.5" thickBot="1">
      <c r="A17" s="66" t="s">
        <v>94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735"/>
    </row>
    <row r="18" spans="1:14" ht="12.75">
      <c r="A18" s="69" t="s">
        <v>98</v>
      </c>
      <c r="B18" s="644"/>
      <c r="C18" s="645"/>
      <c r="D18" s="645"/>
      <c r="E18" s="646"/>
      <c r="F18" s="645"/>
      <c r="G18" s="645"/>
      <c r="H18" s="645"/>
      <c r="I18" s="645"/>
      <c r="J18" s="645"/>
      <c r="K18" s="645"/>
      <c r="L18" s="660">
        <f aca="true" t="shared" si="3" ref="L18:L23">+J18+K18</f>
        <v>0</v>
      </c>
      <c r="M18" s="648">
        <f aca="true" t="shared" si="4" ref="M18:M24">IF((C18&lt;&gt;0),ROUND((L18/C18)*100,1),"")</f>
      </c>
      <c r="N18" s="735"/>
    </row>
    <row r="19" spans="1:14" ht="12.75">
      <c r="A19" s="70" t="s">
        <v>99</v>
      </c>
      <c r="B19" s="649">
        <v>545853142</v>
      </c>
      <c r="C19" s="649">
        <v>545853142</v>
      </c>
      <c r="D19" s="654"/>
      <c r="E19" s="654"/>
      <c r="F19" s="649">
        <v>446716187</v>
      </c>
      <c r="G19" s="649">
        <v>446716187</v>
      </c>
      <c r="H19" s="654">
        <v>99136955</v>
      </c>
      <c r="I19" s="654">
        <v>99136955</v>
      </c>
      <c r="J19" s="654"/>
      <c r="K19" s="654">
        <v>446716187</v>
      </c>
      <c r="L19" s="661">
        <f t="shared" si="3"/>
        <v>446716187</v>
      </c>
      <c r="M19" s="652">
        <f t="shared" si="4"/>
        <v>81.8</v>
      </c>
      <c r="N19" s="735"/>
    </row>
    <row r="20" spans="1:14" ht="12.75">
      <c r="A20" s="70" t="s">
        <v>100</v>
      </c>
      <c r="B20" s="653"/>
      <c r="C20" s="654"/>
      <c r="D20" s="654"/>
      <c r="E20" s="654"/>
      <c r="F20" s="654"/>
      <c r="G20" s="654"/>
      <c r="H20" s="654"/>
      <c r="I20" s="654"/>
      <c r="J20" s="654"/>
      <c r="K20" s="654"/>
      <c r="L20" s="661">
        <f t="shared" si="3"/>
        <v>0</v>
      </c>
      <c r="M20" s="652">
        <f t="shared" si="4"/>
      </c>
      <c r="N20" s="735"/>
    </row>
    <row r="21" spans="1:14" ht="12.75">
      <c r="A21" s="70" t="s">
        <v>101</v>
      </c>
      <c r="B21" s="653"/>
      <c r="C21" s="654"/>
      <c r="D21" s="654"/>
      <c r="E21" s="654"/>
      <c r="F21" s="654"/>
      <c r="G21" s="654"/>
      <c r="H21" s="654"/>
      <c r="I21" s="654"/>
      <c r="J21" s="654"/>
      <c r="K21" s="654"/>
      <c r="L21" s="661">
        <f t="shared" si="3"/>
        <v>0</v>
      </c>
      <c r="M21" s="652">
        <f t="shared" si="4"/>
      </c>
      <c r="N21" s="735"/>
    </row>
    <row r="22" spans="1:14" ht="12.75">
      <c r="A22" s="71" t="s">
        <v>787</v>
      </c>
      <c r="B22" s="653">
        <v>100516820</v>
      </c>
      <c r="C22" s="653">
        <v>100516820</v>
      </c>
      <c r="D22" s="654"/>
      <c r="E22" s="654"/>
      <c r="F22" s="654">
        <v>100516820</v>
      </c>
      <c r="G22" s="654">
        <v>100516820</v>
      </c>
      <c r="H22" s="654"/>
      <c r="I22" s="654"/>
      <c r="J22" s="654"/>
      <c r="K22" s="654">
        <v>100516820</v>
      </c>
      <c r="L22" s="661">
        <f t="shared" si="3"/>
        <v>100516820</v>
      </c>
      <c r="M22" s="652">
        <f t="shared" si="4"/>
        <v>100</v>
      </c>
      <c r="N22" s="735"/>
    </row>
    <row r="23" spans="1:14" ht="13.5" thickBot="1">
      <c r="A23" s="72"/>
      <c r="B23" s="655"/>
      <c r="C23" s="656"/>
      <c r="D23" s="656"/>
      <c r="E23" s="656"/>
      <c r="F23" s="656"/>
      <c r="G23" s="656"/>
      <c r="H23" s="656"/>
      <c r="I23" s="656"/>
      <c r="J23" s="656"/>
      <c r="K23" s="656"/>
      <c r="L23" s="661">
        <f t="shared" si="3"/>
        <v>0</v>
      </c>
      <c r="M23" s="657">
        <f t="shared" si="4"/>
      </c>
      <c r="N23" s="735"/>
    </row>
    <row r="24" spans="1:14" ht="13.5" thickBot="1">
      <c r="A24" s="73" t="s">
        <v>79</v>
      </c>
      <c r="B24" s="658">
        <f aca="true" t="shared" si="5" ref="B24:L24">SUM(B18:B23)</f>
        <v>646369962</v>
      </c>
      <c r="C24" s="658">
        <f t="shared" si="5"/>
        <v>646369962</v>
      </c>
      <c r="D24" s="658">
        <f t="shared" si="5"/>
        <v>0</v>
      </c>
      <c r="E24" s="658">
        <f t="shared" si="5"/>
        <v>0</v>
      </c>
      <c r="F24" s="658">
        <f t="shared" si="5"/>
        <v>547233007</v>
      </c>
      <c r="G24" s="658">
        <f t="shared" si="5"/>
        <v>547233007</v>
      </c>
      <c r="H24" s="658">
        <f t="shared" si="5"/>
        <v>99136955</v>
      </c>
      <c r="I24" s="658">
        <f t="shared" si="5"/>
        <v>99136955</v>
      </c>
      <c r="J24" s="658">
        <f t="shared" si="5"/>
        <v>0</v>
      </c>
      <c r="K24" s="658">
        <f t="shared" si="5"/>
        <v>547233007</v>
      </c>
      <c r="L24" s="658">
        <f t="shared" si="5"/>
        <v>547233007</v>
      </c>
      <c r="M24" s="659">
        <f t="shared" si="4"/>
        <v>84.7</v>
      </c>
      <c r="N24" s="735"/>
    </row>
    <row r="25" spans="1:14" ht="12.75">
      <c r="A25" s="730" t="s">
        <v>174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5"/>
    </row>
    <row r="26" spans="1:14" ht="5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35"/>
    </row>
    <row r="27" spans="1:14" ht="15.75">
      <c r="A27" s="731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32" t="str">
        <f>M2</f>
        <v>Forintban!</v>
      </c>
      <c r="M28" s="732"/>
      <c r="N28" s="735"/>
    </row>
    <row r="29" spans="1:14" ht="21.75" thickBot="1">
      <c r="A29" s="720" t="s">
        <v>96</v>
      </c>
      <c r="B29" s="721"/>
      <c r="C29" s="721"/>
      <c r="D29" s="721"/>
      <c r="E29" s="721"/>
      <c r="F29" s="721"/>
      <c r="G29" s="721"/>
      <c r="H29" s="721"/>
      <c r="I29" s="721"/>
      <c r="J29" s="721"/>
      <c r="K29" s="75" t="s">
        <v>659</v>
      </c>
      <c r="L29" s="75" t="s">
        <v>658</v>
      </c>
      <c r="M29" s="75" t="s">
        <v>179</v>
      </c>
      <c r="N29" s="735"/>
    </row>
    <row r="30" spans="1:14" ht="12.75">
      <c r="A30" s="722"/>
      <c r="B30" s="723"/>
      <c r="C30" s="723"/>
      <c r="D30" s="723"/>
      <c r="E30" s="723"/>
      <c r="F30" s="723"/>
      <c r="G30" s="723"/>
      <c r="H30" s="723"/>
      <c r="I30" s="723"/>
      <c r="J30" s="723"/>
      <c r="K30" s="646"/>
      <c r="L30" s="662"/>
      <c r="M30" s="662"/>
      <c r="N30" s="735"/>
    </row>
    <row r="31" spans="1:14" ht="13.5" thickBot="1">
      <c r="A31" s="724"/>
      <c r="B31" s="725"/>
      <c r="C31" s="725"/>
      <c r="D31" s="725"/>
      <c r="E31" s="725"/>
      <c r="F31" s="725"/>
      <c r="G31" s="725"/>
      <c r="H31" s="725"/>
      <c r="I31" s="725"/>
      <c r="J31" s="725"/>
      <c r="K31" s="663"/>
      <c r="L31" s="656"/>
      <c r="M31" s="656"/>
      <c r="N31" s="735"/>
    </row>
    <row r="32" spans="1:14" ht="13.5" thickBot="1">
      <c r="A32" s="726" t="s">
        <v>39</v>
      </c>
      <c r="B32" s="727"/>
      <c r="C32" s="727"/>
      <c r="D32" s="727"/>
      <c r="E32" s="727"/>
      <c r="F32" s="727"/>
      <c r="G32" s="727"/>
      <c r="H32" s="727"/>
      <c r="I32" s="727"/>
      <c r="J32" s="727"/>
      <c r="K32" s="664">
        <f>SUM(K30:K31)</f>
        <v>0</v>
      </c>
      <c r="L32" s="664">
        <f>SUM(L30:L31)</f>
        <v>0</v>
      </c>
      <c r="M32" s="664">
        <f>SUM(M30:M31)</f>
        <v>0</v>
      </c>
      <c r="N32" s="735"/>
    </row>
    <row r="33" ht="12.75">
      <c r="N33" s="735"/>
    </row>
    <row r="48" ht="12.75">
      <c r="A48" s="9"/>
    </row>
  </sheetData>
  <sheetProtection/>
  <mergeCells count="20">
    <mergeCell ref="H6:I6"/>
    <mergeCell ref="A32:J32"/>
    <mergeCell ref="B4:B5"/>
    <mergeCell ref="A27:M27"/>
    <mergeCell ref="N1:N33"/>
    <mergeCell ref="A30:J30"/>
    <mergeCell ref="A31:J31"/>
    <mergeCell ref="J3:M5"/>
    <mergeCell ref="A29:J29"/>
    <mergeCell ref="D4:I4"/>
    <mergeCell ref="A1:C1"/>
    <mergeCell ref="D1:M1"/>
    <mergeCell ref="A25:M25"/>
    <mergeCell ref="B6:C6"/>
    <mergeCell ref="B3:I3"/>
    <mergeCell ref="L28:M28"/>
    <mergeCell ref="F6:G6"/>
    <mergeCell ref="C4:C5"/>
    <mergeCell ref="D6:E6"/>
    <mergeCell ref="A3:A6"/>
  </mergeCells>
  <printOptions horizontalCentered="1"/>
  <pageMargins left="0.7874015748031497" right="0.7874015748031497" top="1.3779527559055118" bottom="0.7874015748031497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hozzájárulások&amp;R5.sz.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="120" zoomScaleNormal="120" zoomScaleSheetLayoutView="100" workbookViewId="0" topLeftCell="A1">
      <selection activeCell="E1" sqref="E1"/>
    </sheetView>
  </sheetViews>
  <sheetFormatPr defaultColWidth="9.00390625" defaultRowHeight="12.75"/>
  <cols>
    <col min="1" max="1" width="14.875" style="505" customWidth="1"/>
    <col min="2" max="2" width="65.375" style="506" customWidth="1"/>
    <col min="3" max="5" width="17.00390625" style="507" customWidth="1"/>
    <col min="6" max="16384" width="9.375" style="32" customWidth="1"/>
  </cols>
  <sheetData>
    <row r="1" spans="1:5" s="481" customFormat="1" ht="16.5" customHeight="1" thickBot="1">
      <c r="A1" s="691"/>
      <c r="B1" s="692"/>
      <c r="C1" s="492"/>
      <c r="D1" s="492"/>
      <c r="E1" s="616" t="str">
        <f>+CONCATENATE("6.1. számú melléklet a 5/",LEFT(ÖSSZEFÜGGÉSEK!A4,4)+1,". (V.31.) önkormányzati rendelethez")</f>
        <v>6.1. számú melléklet a 5/2018. (V.31.) önkormányzati rendelethez</v>
      </c>
    </row>
    <row r="2" spans="1:5" s="528" customFormat="1" ht="15.75" customHeight="1">
      <c r="A2" s="508" t="s">
        <v>49</v>
      </c>
      <c r="B2" s="747" t="s">
        <v>150</v>
      </c>
      <c r="C2" s="748"/>
      <c r="D2" s="749"/>
      <c r="E2" s="501" t="s">
        <v>40</v>
      </c>
    </row>
    <row r="3" spans="1:5" s="528" customFormat="1" ht="24.75" thickBot="1">
      <c r="A3" s="526" t="s">
        <v>540</v>
      </c>
      <c r="B3" s="750" t="s">
        <v>539</v>
      </c>
      <c r="C3" s="751"/>
      <c r="D3" s="752"/>
      <c r="E3" s="476" t="s">
        <v>40</v>
      </c>
    </row>
    <row r="4" spans="1:5" s="529" customFormat="1" ht="15.75" customHeight="1" thickBot="1">
      <c r="A4" s="483"/>
      <c r="B4" s="483"/>
      <c r="C4" s="484"/>
      <c r="D4" s="484"/>
      <c r="E4" s="484" t="str">
        <f>'5. sz. mell. 5 tábla'!M2</f>
        <v>Forintban!</v>
      </c>
    </row>
    <row r="5" spans="1:5" ht="24.75" thickBot="1">
      <c r="A5" s="316" t="s">
        <v>145</v>
      </c>
      <c r="B5" s="317" t="s">
        <v>728</v>
      </c>
      <c r="C5" s="76" t="s">
        <v>173</v>
      </c>
      <c r="D5" s="76" t="s">
        <v>178</v>
      </c>
      <c r="E5" s="485" t="s">
        <v>179</v>
      </c>
    </row>
    <row r="6" spans="1:5" s="530" customFormat="1" ht="12.75" customHeight="1" thickBot="1">
      <c r="A6" s="478" t="s">
        <v>408</v>
      </c>
      <c r="B6" s="479" t="s">
        <v>409</v>
      </c>
      <c r="C6" s="479" t="s">
        <v>410</v>
      </c>
      <c r="D6" s="89" t="s">
        <v>411</v>
      </c>
      <c r="E6" s="87" t="s">
        <v>412</v>
      </c>
    </row>
    <row r="7" spans="1:5" s="530" customFormat="1" ht="15.75" customHeight="1" thickBot="1">
      <c r="A7" s="744" t="s">
        <v>41</v>
      </c>
      <c r="B7" s="745"/>
      <c r="C7" s="745"/>
      <c r="D7" s="745"/>
      <c r="E7" s="746"/>
    </row>
    <row r="8" spans="1:5" s="530" customFormat="1" ht="12" customHeight="1" thickBot="1">
      <c r="A8" s="348" t="s">
        <v>6</v>
      </c>
      <c r="B8" s="344" t="s">
        <v>303</v>
      </c>
      <c r="C8" s="375">
        <f>SUM(C9:C14)</f>
        <v>176620508</v>
      </c>
      <c r="D8" s="375">
        <f>SUM(D9:D14)</f>
        <v>170466826</v>
      </c>
      <c r="E8" s="358">
        <f>SUM(E9:E14)</f>
        <v>170466826</v>
      </c>
    </row>
    <row r="9" spans="1:5" s="504" customFormat="1" ht="12" customHeight="1">
      <c r="A9" s="514" t="s">
        <v>68</v>
      </c>
      <c r="B9" s="386" t="s">
        <v>304</v>
      </c>
      <c r="C9" s="377">
        <v>63542866</v>
      </c>
      <c r="D9" s="377">
        <v>64542866</v>
      </c>
      <c r="E9" s="377">
        <v>64542866</v>
      </c>
    </row>
    <row r="10" spans="1:5" s="531" customFormat="1" ht="12" customHeight="1">
      <c r="A10" s="515" t="s">
        <v>69</v>
      </c>
      <c r="B10" s="387" t="s">
        <v>305</v>
      </c>
      <c r="C10" s="376">
        <v>26582594</v>
      </c>
      <c r="D10" s="376">
        <v>27289360</v>
      </c>
      <c r="E10" s="376">
        <v>27289360</v>
      </c>
    </row>
    <row r="11" spans="1:5" s="531" customFormat="1" ht="12" customHeight="1">
      <c r="A11" s="515" t="s">
        <v>70</v>
      </c>
      <c r="B11" s="387" t="s">
        <v>306</v>
      </c>
      <c r="C11" s="376">
        <v>61060533</v>
      </c>
      <c r="D11" s="376">
        <v>64738582</v>
      </c>
      <c r="E11" s="376">
        <v>64738582</v>
      </c>
    </row>
    <row r="12" spans="1:5" s="531" customFormat="1" ht="12" customHeight="1">
      <c r="A12" s="515" t="s">
        <v>71</v>
      </c>
      <c r="B12" s="387" t="s">
        <v>307</v>
      </c>
      <c r="C12" s="376">
        <v>1977900</v>
      </c>
      <c r="D12" s="376">
        <v>2195302</v>
      </c>
      <c r="E12" s="376">
        <v>2195302</v>
      </c>
    </row>
    <row r="13" spans="1:5" s="531" customFormat="1" ht="12" customHeight="1">
      <c r="A13" s="515" t="s">
        <v>104</v>
      </c>
      <c r="B13" s="387" t="s">
        <v>764</v>
      </c>
      <c r="C13" s="376">
        <v>23456615</v>
      </c>
      <c r="D13" s="376">
        <v>11239163</v>
      </c>
      <c r="E13" s="376">
        <v>11239163</v>
      </c>
    </row>
    <row r="14" spans="1:5" s="504" customFormat="1" ht="12" customHeight="1" thickBot="1">
      <c r="A14" s="516" t="s">
        <v>72</v>
      </c>
      <c r="B14" s="367" t="s">
        <v>745</v>
      </c>
      <c r="C14" s="378"/>
      <c r="D14" s="378">
        <v>461553</v>
      </c>
      <c r="E14" s="378">
        <v>461553</v>
      </c>
    </row>
    <row r="15" spans="1:5" s="504" customFormat="1" ht="12" customHeight="1" thickBot="1">
      <c r="A15" s="348" t="s">
        <v>7</v>
      </c>
      <c r="B15" s="365" t="s">
        <v>310</v>
      </c>
      <c r="C15" s="375">
        <f>SUM(C16:C20)</f>
        <v>124469000</v>
      </c>
      <c r="D15" s="375">
        <f>SUM(D16:D20)</f>
        <v>124324055</v>
      </c>
      <c r="E15" s="358">
        <f>SUM(E16:E20)</f>
        <v>93392371</v>
      </c>
    </row>
    <row r="16" spans="1:5" s="504" customFormat="1" ht="12" customHeight="1">
      <c r="A16" s="514" t="s">
        <v>74</v>
      </c>
      <c r="B16" s="386" t="s">
        <v>311</v>
      </c>
      <c r="C16" s="377"/>
      <c r="D16" s="377"/>
      <c r="E16" s="360"/>
    </row>
    <row r="17" spans="1:5" s="504" customFormat="1" ht="12" customHeight="1">
      <c r="A17" s="515" t="s">
        <v>75</v>
      </c>
      <c r="B17" s="387" t="s">
        <v>312</v>
      </c>
      <c r="C17" s="376"/>
      <c r="D17" s="376"/>
      <c r="E17" s="359"/>
    </row>
    <row r="18" spans="1:5" s="504" customFormat="1" ht="12" customHeight="1">
      <c r="A18" s="515" t="s">
        <v>76</v>
      </c>
      <c r="B18" s="387" t="s">
        <v>313</v>
      </c>
      <c r="C18" s="376"/>
      <c r="D18" s="376"/>
      <c r="E18" s="359"/>
    </row>
    <row r="19" spans="1:5" s="504" customFormat="1" ht="12" customHeight="1">
      <c r="A19" s="515" t="s">
        <v>77</v>
      </c>
      <c r="B19" s="387" t="s">
        <v>314</v>
      </c>
      <c r="C19" s="376"/>
      <c r="D19" s="376"/>
      <c r="E19" s="359"/>
    </row>
    <row r="20" spans="1:5" s="504" customFormat="1" ht="12" customHeight="1">
      <c r="A20" s="515" t="s">
        <v>78</v>
      </c>
      <c r="B20" s="387" t="s">
        <v>315</v>
      </c>
      <c r="C20" s="376">
        <v>124469000</v>
      </c>
      <c r="D20" s="376">
        <v>124324055</v>
      </c>
      <c r="E20" s="359">
        <v>93392371</v>
      </c>
    </row>
    <row r="21" spans="1:5" s="531" customFormat="1" ht="12" customHeight="1" thickBot="1">
      <c r="A21" s="516" t="s">
        <v>85</v>
      </c>
      <c r="B21" s="367" t="s">
        <v>316</v>
      </c>
      <c r="C21" s="378"/>
      <c r="D21" s="378"/>
      <c r="E21" s="361"/>
    </row>
    <row r="22" spans="1:5" s="531" customFormat="1" ht="12" customHeight="1" thickBot="1">
      <c r="A22" s="348" t="s">
        <v>8</v>
      </c>
      <c r="B22" s="344" t="s">
        <v>317</v>
      </c>
      <c r="C22" s="375">
        <f>SUM(C23:C27)</f>
        <v>10665000</v>
      </c>
      <c r="D22" s="375">
        <f>SUM(D23:D27)</f>
        <v>716604432</v>
      </c>
      <c r="E22" s="358">
        <f>SUM(E23:E27)</f>
        <v>714050708</v>
      </c>
    </row>
    <row r="23" spans="1:5" s="531" customFormat="1" ht="12" customHeight="1">
      <c r="A23" s="514" t="s">
        <v>57</v>
      </c>
      <c r="B23" s="386" t="s">
        <v>318</v>
      </c>
      <c r="C23" s="377"/>
      <c r="D23" s="377">
        <v>1600000</v>
      </c>
      <c r="E23" s="360">
        <v>1600000</v>
      </c>
    </row>
    <row r="24" spans="1:5" s="504" customFormat="1" ht="12" customHeight="1">
      <c r="A24" s="515" t="s">
        <v>58</v>
      </c>
      <c r="B24" s="387" t="s">
        <v>319</v>
      </c>
      <c r="C24" s="376"/>
      <c r="D24" s="376"/>
      <c r="E24" s="359"/>
    </row>
    <row r="25" spans="1:5" s="531" customFormat="1" ht="12" customHeight="1">
      <c r="A25" s="515" t="s">
        <v>59</v>
      </c>
      <c r="B25" s="387" t="s">
        <v>320</v>
      </c>
      <c r="C25" s="376"/>
      <c r="D25" s="376"/>
      <c r="E25" s="359"/>
    </row>
    <row r="26" spans="1:5" s="531" customFormat="1" ht="12" customHeight="1">
      <c r="A26" s="515" t="s">
        <v>60</v>
      </c>
      <c r="B26" s="387" t="s">
        <v>321</v>
      </c>
      <c r="C26" s="376"/>
      <c r="D26" s="376"/>
      <c r="E26" s="359"/>
    </row>
    <row r="27" spans="1:5" s="531" customFormat="1" ht="12" customHeight="1">
      <c r="A27" s="515" t="s">
        <v>118</v>
      </c>
      <c r="B27" s="387" t="s">
        <v>322</v>
      </c>
      <c r="C27" s="376">
        <v>10665000</v>
      </c>
      <c r="D27" s="376">
        <v>715004432</v>
      </c>
      <c r="E27" s="359">
        <v>712450708</v>
      </c>
    </row>
    <row r="28" spans="1:5" s="531" customFormat="1" ht="12" customHeight="1" thickBot="1">
      <c r="A28" s="516" t="s">
        <v>119</v>
      </c>
      <c r="B28" s="388" t="s">
        <v>323</v>
      </c>
      <c r="C28" s="378"/>
      <c r="D28" s="378"/>
      <c r="E28" s="361"/>
    </row>
    <row r="29" spans="1:5" s="531" customFormat="1" ht="12" customHeight="1" thickBot="1">
      <c r="A29" s="348" t="s">
        <v>120</v>
      </c>
      <c r="B29" s="344" t="s">
        <v>719</v>
      </c>
      <c r="C29" s="381">
        <f>SUM(C30:C35)</f>
        <v>9310000</v>
      </c>
      <c r="D29" s="381">
        <f>SUM(D30:D35)</f>
        <v>13809000</v>
      </c>
      <c r="E29" s="394">
        <f>SUM(E30:E35)</f>
        <v>13754697</v>
      </c>
    </row>
    <row r="30" spans="1:5" s="531" customFormat="1" ht="12" customHeight="1">
      <c r="A30" s="514" t="s">
        <v>324</v>
      </c>
      <c r="B30" s="386" t="s">
        <v>723</v>
      </c>
      <c r="C30" s="377">
        <v>1400000</v>
      </c>
      <c r="D30" s="377">
        <v>1505000</v>
      </c>
      <c r="E30" s="360">
        <v>1504507</v>
      </c>
    </row>
    <row r="31" spans="1:5" s="531" customFormat="1" ht="12" customHeight="1">
      <c r="A31" s="515" t="s">
        <v>325</v>
      </c>
      <c r="B31" s="387" t="s">
        <v>724</v>
      </c>
      <c r="C31" s="376"/>
      <c r="D31" s="376"/>
      <c r="E31" s="359"/>
    </row>
    <row r="32" spans="1:5" s="531" customFormat="1" ht="12" customHeight="1">
      <c r="A32" s="515" t="s">
        <v>326</v>
      </c>
      <c r="B32" s="387" t="s">
        <v>725</v>
      </c>
      <c r="C32" s="376">
        <v>6000000</v>
      </c>
      <c r="D32" s="376">
        <v>10339000</v>
      </c>
      <c r="E32" s="359">
        <v>10338429</v>
      </c>
    </row>
    <row r="33" spans="1:5" s="531" customFormat="1" ht="12" customHeight="1">
      <c r="A33" s="515" t="s">
        <v>720</v>
      </c>
      <c r="B33" s="387" t="s">
        <v>726</v>
      </c>
      <c r="C33" s="376"/>
      <c r="D33" s="376"/>
      <c r="E33" s="359"/>
    </row>
    <row r="34" spans="1:5" s="531" customFormat="1" ht="12" customHeight="1">
      <c r="A34" s="515" t="s">
        <v>721</v>
      </c>
      <c r="B34" s="387" t="s">
        <v>765</v>
      </c>
      <c r="C34" s="376">
        <v>1800000</v>
      </c>
      <c r="D34" s="376">
        <v>1855000</v>
      </c>
      <c r="E34" s="359">
        <v>1854420</v>
      </c>
    </row>
    <row r="35" spans="1:5" s="531" customFormat="1" ht="12" customHeight="1" thickBot="1">
      <c r="A35" s="516" t="s">
        <v>722</v>
      </c>
      <c r="B35" s="367" t="s">
        <v>328</v>
      </c>
      <c r="C35" s="378">
        <v>110000</v>
      </c>
      <c r="D35" s="378">
        <v>110000</v>
      </c>
      <c r="E35" s="361">
        <v>57341</v>
      </c>
    </row>
    <row r="36" spans="1:5" s="531" customFormat="1" ht="12" customHeight="1" thickBot="1">
      <c r="A36" s="348" t="s">
        <v>10</v>
      </c>
      <c r="B36" s="344" t="s">
        <v>329</v>
      </c>
      <c r="C36" s="375">
        <f>SUM(C37:C46)</f>
        <v>4139000</v>
      </c>
      <c r="D36" s="375">
        <f>SUM(D37:D46)</f>
        <v>7569942</v>
      </c>
      <c r="E36" s="358">
        <f>SUM(E37:E46)</f>
        <v>6708096</v>
      </c>
    </row>
    <row r="37" spans="1:5" s="531" customFormat="1" ht="12" customHeight="1">
      <c r="A37" s="514" t="s">
        <v>61</v>
      </c>
      <c r="B37" s="386" t="s">
        <v>330</v>
      </c>
      <c r="C37" s="377">
        <v>900000</v>
      </c>
      <c r="D37" s="377">
        <v>1412000</v>
      </c>
      <c r="E37" s="360">
        <v>1411670</v>
      </c>
    </row>
    <row r="38" spans="1:5" s="531" customFormat="1" ht="12" customHeight="1">
      <c r="A38" s="515" t="s">
        <v>62</v>
      </c>
      <c r="B38" s="387" t="s">
        <v>331</v>
      </c>
      <c r="C38" s="376">
        <v>2150000</v>
      </c>
      <c r="D38" s="376">
        <v>2205000</v>
      </c>
      <c r="E38" s="359">
        <v>1809322</v>
      </c>
    </row>
    <row r="39" spans="1:5" s="531" customFormat="1" ht="12" customHeight="1">
      <c r="A39" s="515" t="s">
        <v>63</v>
      </c>
      <c r="B39" s="387" t="s">
        <v>332</v>
      </c>
      <c r="C39" s="376">
        <v>495000</v>
      </c>
      <c r="D39" s="376">
        <v>563444</v>
      </c>
      <c r="E39" s="359">
        <v>192305</v>
      </c>
    </row>
    <row r="40" spans="1:5" s="531" customFormat="1" ht="12" customHeight="1">
      <c r="A40" s="515" t="s">
        <v>122</v>
      </c>
      <c r="B40" s="387" t="s">
        <v>333</v>
      </c>
      <c r="C40" s="376"/>
      <c r="D40" s="376"/>
      <c r="E40" s="359"/>
    </row>
    <row r="41" spans="1:5" s="531" customFormat="1" ht="12" customHeight="1">
      <c r="A41" s="515" t="s">
        <v>123</v>
      </c>
      <c r="B41" s="387" t="s">
        <v>334</v>
      </c>
      <c r="C41" s="376"/>
      <c r="D41" s="376"/>
      <c r="E41" s="359"/>
    </row>
    <row r="42" spans="1:5" s="531" customFormat="1" ht="12" customHeight="1">
      <c r="A42" s="515" t="s">
        <v>124</v>
      </c>
      <c r="B42" s="387" t="s">
        <v>335</v>
      </c>
      <c r="C42" s="376">
        <v>587000</v>
      </c>
      <c r="D42" s="376">
        <v>794000</v>
      </c>
      <c r="E42" s="359">
        <v>701814</v>
      </c>
    </row>
    <row r="43" spans="1:5" s="531" customFormat="1" ht="12" customHeight="1">
      <c r="A43" s="515" t="s">
        <v>125</v>
      </c>
      <c r="B43" s="387" t="s">
        <v>336</v>
      </c>
      <c r="C43" s="376"/>
      <c r="D43" s="376"/>
      <c r="E43" s="359"/>
    </row>
    <row r="44" spans="1:5" s="531" customFormat="1" ht="12" customHeight="1">
      <c r="A44" s="515" t="s">
        <v>126</v>
      </c>
      <c r="B44" s="387" t="s">
        <v>337</v>
      </c>
      <c r="C44" s="376">
        <v>7000</v>
      </c>
      <c r="D44" s="376">
        <v>7000</v>
      </c>
      <c r="E44" s="359">
        <v>4787</v>
      </c>
    </row>
    <row r="45" spans="1:5" s="531" customFormat="1" ht="12" customHeight="1">
      <c r="A45" s="515" t="s">
        <v>338</v>
      </c>
      <c r="B45" s="387" t="s">
        <v>339</v>
      </c>
      <c r="C45" s="379"/>
      <c r="D45" s="379">
        <v>2405498</v>
      </c>
      <c r="E45" s="362">
        <v>2405498</v>
      </c>
    </row>
    <row r="46" spans="1:5" s="504" customFormat="1" ht="12" customHeight="1" thickBot="1">
      <c r="A46" s="516" t="s">
        <v>340</v>
      </c>
      <c r="B46" s="388" t="s">
        <v>766</v>
      </c>
      <c r="C46" s="380"/>
      <c r="D46" s="380">
        <v>183000</v>
      </c>
      <c r="E46" s="363">
        <v>182700</v>
      </c>
    </row>
    <row r="47" spans="1:5" s="531" customFormat="1" ht="12" customHeight="1" thickBot="1">
      <c r="A47" s="348" t="s">
        <v>11</v>
      </c>
      <c r="B47" s="344" t="s">
        <v>342</v>
      </c>
      <c r="C47" s="375">
        <f>SUM(C48:C52)</f>
        <v>0</v>
      </c>
      <c r="D47" s="375">
        <f>SUM(D48:D52)</f>
        <v>0</v>
      </c>
      <c r="E47" s="358">
        <f>SUM(E48:E52)</f>
        <v>0</v>
      </c>
    </row>
    <row r="48" spans="1:5" s="531" customFormat="1" ht="12" customHeight="1">
      <c r="A48" s="514" t="s">
        <v>64</v>
      </c>
      <c r="B48" s="386" t="s">
        <v>343</v>
      </c>
      <c r="C48" s="396"/>
      <c r="D48" s="396"/>
      <c r="E48" s="364"/>
    </row>
    <row r="49" spans="1:5" s="531" customFormat="1" ht="12" customHeight="1">
      <c r="A49" s="515" t="s">
        <v>65</v>
      </c>
      <c r="B49" s="387" t="s">
        <v>344</v>
      </c>
      <c r="C49" s="379"/>
      <c r="D49" s="379"/>
      <c r="E49" s="362"/>
    </row>
    <row r="50" spans="1:5" s="531" customFormat="1" ht="12" customHeight="1">
      <c r="A50" s="515" t="s">
        <v>345</v>
      </c>
      <c r="B50" s="387" t="s">
        <v>346</v>
      </c>
      <c r="C50" s="379"/>
      <c r="D50" s="379"/>
      <c r="E50" s="362"/>
    </row>
    <row r="51" spans="1:5" s="531" customFormat="1" ht="12" customHeight="1">
      <c r="A51" s="515" t="s">
        <v>347</v>
      </c>
      <c r="B51" s="387" t="s">
        <v>348</v>
      </c>
      <c r="C51" s="379"/>
      <c r="D51" s="379"/>
      <c r="E51" s="362"/>
    </row>
    <row r="52" spans="1:5" s="531" customFormat="1" ht="12" customHeight="1" thickBot="1">
      <c r="A52" s="516" t="s">
        <v>349</v>
      </c>
      <c r="B52" s="388" t="s">
        <v>350</v>
      </c>
      <c r="C52" s="380"/>
      <c r="D52" s="380"/>
      <c r="E52" s="363"/>
    </row>
    <row r="53" spans="1:5" s="531" customFormat="1" ht="12" customHeight="1" thickBot="1">
      <c r="A53" s="348" t="s">
        <v>127</v>
      </c>
      <c r="B53" s="344" t="s">
        <v>351</v>
      </c>
      <c r="C53" s="375">
        <f>SUM(C54:C56)</f>
        <v>30000</v>
      </c>
      <c r="D53" s="375">
        <f>SUM(D54:D56)</f>
        <v>30000</v>
      </c>
      <c r="E53" s="358">
        <f>SUM(E54:E56)</f>
        <v>24000</v>
      </c>
    </row>
    <row r="54" spans="1:5" s="504" customFormat="1" ht="12" customHeight="1">
      <c r="A54" s="514" t="s">
        <v>66</v>
      </c>
      <c r="B54" s="386" t="s">
        <v>352</v>
      </c>
      <c r="C54" s="377"/>
      <c r="D54" s="377"/>
      <c r="E54" s="360"/>
    </row>
    <row r="55" spans="1:5" s="504" customFormat="1" ht="12" customHeight="1">
      <c r="A55" s="515" t="s">
        <v>67</v>
      </c>
      <c r="B55" s="387" t="s">
        <v>353</v>
      </c>
      <c r="C55" s="376"/>
      <c r="D55" s="376"/>
      <c r="E55" s="359"/>
    </row>
    <row r="56" spans="1:5" s="504" customFormat="1" ht="12" customHeight="1">
      <c r="A56" s="515" t="s">
        <v>354</v>
      </c>
      <c r="B56" s="387" t="s">
        <v>355</v>
      </c>
      <c r="C56" s="376">
        <v>30000</v>
      </c>
      <c r="D56" s="376">
        <v>30000</v>
      </c>
      <c r="E56" s="359">
        <v>24000</v>
      </c>
    </row>
    <row r="57" spans="1:5" s="504" customFormat="1" ht="12" customHeight="1" thickBot="1">
      <c r="A57" s="516" t="s">
        <v>356</v>
      </c>
      <c r="B57" s="388" t="s">
        <v>357</v>
      </c>
      <c r="C57" s="378"/>
      <c r="D57" s="378"/>
      <c r="E57" s="361"/>
    </row>
    <row r="58" spans="1:5" s="531" customFormat="1" ht="12" customHeight="1" thickBot="1">
      <c r="A58" s="348" t="s">
        <v>13</v>
      </c>
      <c r="B58" s="365" t="s">
        <v>358</v>
      </c>
      <c r="C58" s="375">
        <f>SUM(C59:C61)</f>
        <v>0</v>
      </c>
      <c r="D58" s="375">
        <f>SUM(D59:D61)</f>
        <v>50000</v>
      </c>
      <c r="E58" s="358">
        <f>SUM(E59:E61)</f>
        <v>50000</v>
      </c>
    </row>
    <row r="59" spans="1:5" s="531" customFormat="1" ht="12" customHeight="1">
      <c r="A59" s="514" t="s">
        <v>128</v>
      </c>
      <c r="B59" s="386" t="s">
        <v>359</v>
      </c>
      <c r="C59" s="379"/>
      <c r="D59" s="379"/>
      <c r="E59" s="362"/>
    </row>
    <row r="60" spans="1:5" s="531" customFormat="1" ht="12" customHeight="1">
      <c r="A60" s="515" t="s">
        <v>129</v>
      </c>
      <c r="B60" s="387" t="s">
        <v>543</v>
      </c>
      <c r="C60" s="379"/>
      <c r="D60" s="379"/>
      <c r="E60" s="362"/>
    </row>
    <row r="61" spans="1:5" s="531" customFormat="1" ht="12" customHeight="1">
      <c r="A61" s="515" t="s">
        <v>154</v>
      </c>
      <c r="B61" s="387" t="s">
        <v>361</v>
      </c>
      <c r="C61" s="379"/>
      <c r="D61" s="379">
        <v>50000</v>
      </c>
      <c r="E61" s="362">
        <v>50000</v>
      </c>
    </row>
    <row r="62" spans="1:5" s="531" customFormat="1" ht="12" customHeight="1" thickBot="1">
      <c r="A62" s="516" t="s">
        <v>362</v>
      </c>
      <c r="B62" s="388" t="s">
        <v>363</v>
      </c>
      <c r="C62" s="379"/>
      <c r="D62" s="379"/>
      <c r="E62" s="362"/>
    </row>
    <row r="63" spans="1:5" s="531" customFormat="1" ht="12" customHeight="1" thickBot="1">
      <c r="A63" s="348" t="s">
        <v>14</v>
      </c>
      <c r="B63" s="344" t="s">
        <v>364</v>
      </c>
      <c r="C63" s="381">
        <f>+C8+C15+C22+C29+C36+C47+C53+C58</f>
        <v>325233508</v>
      </c>
      <c r="D63" s="381">
        <f>+D8+D15+D22+D29+D36+D47+D53+D58</f>
        <v>1032854255</v>
      </c>
      <c r="E63" s="394">
        <f>+E8+E15+E22+E29+E36+E47+E53+E58</f>
        <v>998446698</v>
      </c>
    </row>
    <row r="64" spans="1:5" s="531" customFormat="1" ht="12" customHeight="1" thickBot="1">
      <c r="A64" s="517" t="s">
        <v>541</v>
      </c>
      <c r="B64" s="365" t="s">
        <v>366</v>
      </c>
      <c r="C64" s="375">
        <f>SUM(C65:C67)</f>
        <v>0</v>
      </c>
      <c r="D64" s="375">
        <f>SUM(D65:D67)</f>
        <v>0</v>
      </c>
      <c r="E64" s="358">
        <f>SUM(E65:E67)</f>
        <v>0</v>
      </c>
    </row>
    <row r="65" spans="1:5" s="531" customFormat="1" ht="12" customHeight="1">
      <c r="A65" s="514" t="s">
        <v>367</v>
      </c>
      <c r="B65" s="386" t="s">
        <v>368</v>
      </c>
      <c r="C65" s="379"/>
      <c r="D65" s="379"/>
      <c r="E65" s="362"/>
    </row>
    <row r="66" spans="1:5" s="531" customFormat="1" ht="12" customHeight="1">
      <c r="A66" s="515" t="s">
        <v>369</v>
      </c>
      <c r="B66" s="387" t="s">
        <v>370</v>
      </c>
      <c r="C66" s="379"/>
      <c r="D66" s="379"/>
      <c r="E66" s="362"/>
    </row>
    <row r="67" spans="1:5" s="531" customFormat="1" ht="12" customHeight="1" thickBot="1">
      <c r="A67" s="516" t="s">
        <v>371</v>
      </c>
      <c r="B67" s="510" t="s">
        <v>372</v>
      </c>
      <c r="C67" s="379"/>
      <c r="D67" s="379"/>
      <c r="E67" s="362"/>
    </row>
    <row r="68" spans="1:5" s="531" customFormat="1" ht="12" customHeight="1" thickBot="1">
      <c r="A68" s="517" t="s">
        <v>373</v>
      </c>
      <c r="B68" s="365" t="s">
        <v>374</v>
      </c>
      <c r="C68" s="375">
        <f>SUM(C69:C72)</f>
        <v>0</v>
      </c>
      <c r="D68" s="375">
        <f>SUM(D69:D72)</f>
        <v>0</v>
      </c>
      <c r="E68" s="358">
        <f>SUM(E69:E72)</f>
        <v>0</v>
      </c>
    </row>
    <row r="69" spans="1:5" s="531" customFormat="1" ht="12" customHeight="1">
      <c r="A69" s="514" t="s">
        <v>105</v>
      </c>
      <c r="B69" s="685" t="s">
        <v>375</v>
      </c>
      <c r="C69" s="379"/>
      <c r="D69" s="379"/>
      <c r="E69" s="362"/>
    </row>
    <row r="70" spans="1:5" s="531" customFormat="1" ht="12" customHeight="1">
      <c r="A70" s="515" t="s">
        <v>106</v>
      </c>
      <c r="B70" s="685" t="s">
        <v>737</v>
      </c>
      <c r="C70" s="379"/>
      <c r="D70" s="379"/>
      <c r="E70" s="362"/>
    </row>
    <row r="71" spans="1:5" s="531" customFormat="1" ht="12" customHeight="1">
      <c r="A71" s="515" t="s">
        <v>376</v>
      </c>
      <c r="B71" s="685" t="s">
        <v>377</v>
      </c>
      <c r="C71" s="379"/>
      <c r="D71" s="379"/>
      <c r="E71" s="362"/>
    </row>
    <row r="72" spans="1:5" s="531" customFormat="1" ht="12" customHeight="1" thickBot="1">
      <c r="A72" s="516" t="s">
        <v>378</v>
      </c>
      <c r="B72" s="686" t="s">
        <v>738</v>
      </c>
      <c r="C72" s="379"/>
      <c r="D72" s="379"/>
      <c r="E72" s="362"/>
    </row>
    <row r="73" spans="1:5" s="531" customFormat="1" ht="12" customHeight="1" thickBot="1">
      <c r="A73" s="517" t="s">
        <v>379</v>
      </c>
      <c r="B73" s="365" t="s">
        <v>380</v>
      </c>
      <c r="C73" s="375">
        <f>SUM(C74:C75)</f>
        <v>32463492</v>
      </c>
      <c r="D73" s="375">
        <f>SUM(D74:D75)</f>
        <v>32463492</v>
      </c>
      <c r="E73" s="358">
        <f>SUM(E74:E75)</f>
        <v>32463492</v>
      </c>
    </row>
    <row r="74" spans="1:5" s="531" customFormat="1" ht="12" customHeight="1">
      <c r="A74" s="514" t="s">
        <v>381</v>
      </c>
      <c r="B74" s="386" t="s">
        <v>382</v>
      </c>
      <c r="C74" s="379">
        <v>32463492</v>
      </c>
      <c r="D74" s="379">
        <v>32463492</v>
      </c>
      <c r="E74" s="362">
        <v>32463492</v>
      </c>
    </row>
    <row r="75" spans="1:5" s="531" customFormat="1" ht="12" customHeight="1" thickBot="1">
      <c r="A75" s="516" t="s">
        <v>383</v>
      </c>
      <c r="B75" s="388" t="s">
        <v>384</v>
      </c>
      <c r="C75" s="379"/>
      <c r="D75" s="379"/>
      <c r="E75" s="362"/>
    </row>
    <row r="76" spans="1:5" s="531" customFormat="1" ht="12" customHeight="1" thickBot="1">
      <c r="A76" s="517" t="s">
        <v>385</v>
      </c>
      <c r="B76" s="365" t="s">
        <v>386</v>
      </c>
      <c r="C76" s="375">
        <f>SUM(C77:C79)</f>
        <v>0</v>
      </c>
      <c r="D76" s="375">
        <f>SUM(D77:D79)</f>
        <v>5994900</v>
      </c>
      <c r="E76" s="358">
        <f>SUM(E77:E79)</f>
        <v>5994900</v>
      </c>
    </row>
    <row r="77" spans="1:5" s="531" customFormat="1" ht="12" customHeight="1">
      <c r="A77" s="514" t="s">
        <v>387</v>
      </c>
      <c r="B77" s="386" t="s">
        <v>388</v>
      </c>
      <c r="C77" s="379"/>
      <c r="D77" s="379">
        <v>5994900</v>
      </c>
      <c r="E77" s="362">
        <v>5994900</v>
      </c>
    </row>
    <row r="78" spans="1:5" s="531" customFormat="1" ht="12" customHeight="1">
      <c r="A78" s="515" t="s">
        <v>389</v>
      </c>
      <c r="B78" s="387" t="s">
        <v>390</v>
      </c>
      <c r="C78" s="379"/>
      <c r="D78" s="379"/>
      <c r="E78" s="362"/>
    </row>
    <row r="79" spans="1:5" s="531" customFormat="1" ht="12" customHeight="1" thickBot="1">
      <c r="A79" s="516" t="s">
        <v>391</v>
      </c>
      <c r="B79" s="687" t="s">
        <v>739</v>
      </c>
      <c r="C79" s="379"/>
      <c r="D79" s="379"/>
      <c r="E79" s="362"/>
    </row>
    <row r="80" spans="1:5" s="531" customFormat="1" ht="12" customHeight="1" thickBot="1">
      <c r="A80" s="517" t="s">
        <v>392</v>
      </c>
      <c r="B80" s="365" t="s">
        <v>393</v>
      </c>
      <c r="C80" s="375">
        <f>SUM(C81:C84)</f>
        <v>0</v>
      </c>
      <c r="D80" s="375">
        <f>SUM(D81:D84)</f>
        <v>0</v>
      </c>
      <c r="E80" s="358">
        <f>SUM(E81:E84)</f>
        <v>0</v>
      </c>
    </row>
    <row r="81" spans="1:5" s="531" customFormat="1" ht="12" customHeight="1">
      <c r="A81" s="518" t="s">
        <v>394</v>
      </c>
      <c r="B81" s="386" t="s">
        <v>395</v>
      </c>
      <c r="C81" s="379"/>
      <c r="D81" s="379"/>
      <c r="E81" s="362"/>
    </row>
    <row r="82" spans="1:5" s="531" customFormat="1" ht="12" customHeight="1">
      <c r="A82" s="519" t="s">
        <v>396</v>
      </c>
      <c r="B82" s="387" t="s">
        <v>397</v>
      </c>
      <c r="C82" s="379"/>
      <c r="D82" s="379"/>
      <c r="E82" s="362"/>
    </row>
    <row r="83" spans="1:5" s="531" customFormat="1" ht="12" customHeight="1">
      <c r="A83" s="519" t="s">
        <v>398</v>
      </c>
      <c r="B83" s="387" t="s">
        <v>399</v>
      </c>
      <c r="C83" s="379"/>
      <c r="D83" s="379"/>
      <c r="E83" s="362"/>
    </row>
    <row r="84" spans="1:5" s="531" customFormat="1" ht="12" customHeight="1" thickBot="1">
      <c r="A84" s="520" t="s">
        <v>400</v>
      </c>
      <c r="B84" s="388" t="s">
        <v>401</v>
      </c>
      <c r="C84" s="379"/>
      <c r="D84" s="379"/>
      <c r="E84" s="362"/>
    </row>
    <row r="85" spans="1:5" s="531" customFormat="1" ht="12" customHeight="1" thickBot="1">
      <c r="A85" s="517" t="s">
        <v>402</v>
      </c>
      <c r="B85" s="365" t="s">
        <v>403</v>
      </c>
      <c r="C85" s="400"/>
      <c r="D85" s="400"/>
      <c r="E85" s="401"/>
    </row>
    <row r="86" spans="1:5" s="531" customFormat="1" ht="12" customHeight="1" thickBot="1">
      <c r="A86" s="517" t="s">
        <v>404</v>
      </c>
      <c r="B86" s="511" t="s">
        <v>405</v>
      </c>
      <c r="C86" s="381">
        <f>+C64+C68+C73+C76+C80+C85</f>
        <v>32463492</v>
      </c>
      <c r="D86" s="381">
        <f>+D64+D68+D73+D76+D80+D85</f>
        <v>38458392</v>
      </c>
      <c r="E86" s="394">
        <f>+E64+E68+E73+E76+E80+E85</f>
        <v>38458392</v>
      </c>
    </row>
    <row r="87" spans="1:5" s="531" customFormat="1" ht="12" customHeight="1" thickBot="1">
      <c r="A87" s="521" t="s">
        <v>406</v>
      </c>
      <c r="B87" s="512" t="s">
        <v>542</v>
      </c>
      <c r="C87" s="381">
        <f>+C63+C86</f>
        <v>357697000</v>
      </c>
      <c r="D87" s="381">
        <f>+D63+D86</f>
        <v>1071312647</v>
      </c>
      <c r="E87" s="394">
        <f>+E63+E86</f>
        <v>1036905090</v>
      </c>
    </row>
    <row r="88" spans="1:5" s="531" customFormat="1" ht="15" customHeight="1">
      <c r="A88" s="486"/>
      <c r="B88" s="487"/>
      <c r="C88" s="502"/>
      <c r="D88" s="502"/>
      <c r="E88" s="502"/>
    </row>
    <row r="89" spans="1:5" ht="13.5" thickBot="1">
      <c r="A89" s="488"/>
      <c r="B89" s="489"/>
      <c r="C89" s="503"/>
      <c r="D89" s="503"/>
      <c r="E89" s="503"/>
    </row>
    <row r="90" spans="1:5" s="530" customFormat="1" ht="16.5" customHeight="1" thickBot="1">
      <c r="A90" s="744" t="s">
        <v>42</v>
      </c>
      <c r="B90" s="745"/>
      <c r="C90" s="745"/>
      <c r="D90" s="745"/>
      <c r="E90" s="746"/>
    </row>
    <row r="91" spans="1:5" s="306" customFormat="1" ht="12" customHeight="1" thickBot="1">
      <c r="A91" s="509" t="s">
        <v>6</v>
      </c>
      <c r="B91" s="347" t="s">
        <v>414</v>
      </c>
      <c r="C91" s="493">
        <f>SUM(C92:C96)</f>
        <v>237297410</v>
      </c>
      <c r="D91" s="493">
        <f>SUM(D92:D96)</f>
        <v>359021469</v>
      </c>
      <c r="E91" s="493">
        <f>SUM(E92:E96)</f>
        <v>295194564</v>
      </c>
    </row>
    <row r="92" spans="1:5" ht="12" customHeight="1">
      <c r="A92" s="522" t="s">
        <v>68</v>
      </c>
      <c r="B92" s="333" t="s">
        <v>36</v>
      </c>
      <c r="C92" s="494">
        <v>138134000</v>
      </c>
      <c r="D92" s="494">
        <v>138718000</v>
      </c>
      <c r="E92" s="494">
        <v>98223806</v>
      </c>
    </row>
    <row r="93" spans="1:5" ht="12" customHeight="1">
      <c r="A93" s="515" t="s">
        <v>69</v>
      </c>
      <c r="B93" s="331" t="s">
        <v>130</v>
      </c>
      <c r="C93" s="495">
        <v>18177000</v>
      </c>
      <c r="D93" s="495">
        <v>18310925</v>
      </c>
      <c r="E93" s="495">
        <v>13965158</v>
      </c>
    </row>
    <row r="94" spans="1:5" ht="12" customHeight="1">
      <c r="A94" s="515" t="s">
        <v>70</v>
      </c>
      <c r="B94" s="331" t="s">
        <v>97</v>
      </c>
      <c r="C94" s="497">
        <v>32578410</v>
      </c>
      <c r="D94" s="497">
        <v>148297255</v>
      </c>
      <c r="E94" s="497">
        <v>132226447</v>
      </c>
    </row>
    <row r="95" spans="1:5" ht="12" customHeight="1">
      <c r="A95" s="515" t="s">
        <v>71</v>
      </c>
      <c r="B95" s="334" t="s">
        <v>131</v>
      </c>
      <c r="C95" s="497">
        <v>10725000</v>
      </c>
      <c r="D95" s="497">
        <v>14801700</v>
      </c>
      <c r="E95" s="497">
        <v>12341719</v>
      </c>
    </row>
    <row r="96" spans="1:5" ht="12" customHeight="1">
      <c r="A96" s="515" t="s">
        <v>80</v>
      </c>
      <c r="B96" s="342" t="s">
        <v>132</v>
      </c>
      <c r="C96" s="497">
        <v>37683000</v>
      </c>
      <c r="D96" s="497">
        <v>38893589</v>
      </c>
      <c r="E96" s="497">
        <v>38437434</v>
      </c>
    </row>
    <row r="97" spans="1:5" ht="12" customHeight="1">
      <c r="A97" s="515" t="s">
        <v>72</v>
      </c>
      <c r="B97" s="331" t="s">
        <v>415</v>
      </c>
      <c r="C97" s="497"/>
      <c r="D97" s="497"/>
      <c r="E97" s="497"/>
    </row>
    <row r="98" spans="1:5" ht="12" customHeight="1">
      <c r="A98" s="515" t="s">
        <v>73</v>
      </c>
      <c r="B98" s="354" t="s">
        <v>416</v>
      </c>
      <c r="C98" s="497"/>
      <c r="D98" s="497"/>
      <c r="E98" s="497"/>
    </row>
    <row r="99" spans="1:5" ht="12" customHeight="1">
      <c r="A99" s="515" t="s">
        <v>81</v>
      </c>
      <c r="B99" s="355" t="s">
        <v>417</v>
      </c>
      <c r="C99" s="497"/>
      <c r="D99" s="497"/>
      <c r="E99" s="497"/>
    </row>
    <row r="100" spans="1:5" ht="12" customHeight="1">
      <c r="A100" s="515" t="s">
        <v>82</v>
      </c>
      <c r="B100" s="355" t="s">
        <v>418</v>
      </c>
      <c r="C100" s="497"/>
      <c r="D100" s="497"/>
      <c r="E100" s="497"/>
    </row>
    <row r="101" spans="1:5" ht="12" customHeight="1">
      <c r="A101" s="515" t="s">
        <v>83</v>
      </c>
      <c r="B101" s="354" t="s">
        <v>419</v>
      </c>
      <c r="C101" s="497">
        <v>35923000</v>
      </c>
      <c r="D101" s="497">
        <v>37041589</v>
      </c>
      <c r="E101" s="497">
        <v>36585434</v>
      </c>
    </row>
    <row r="102" spans="1:5" ht="12" customHeight="1">
      <c r="A102" s="515" t="s">
        <v>84</v>
      </c>
      <c r="B102" s="354" t="s">
        <v>420</v>
      </c>
      <c r="C102" s="497"/>
      <c r="D102" s="497"/>
      <c r="E102" s="497"/>
    </row>
    <row r="103" spans="1:5" ht="12" customHeight="1">
      <c r="A103" s="515" t="s">
        <v>86</v>
      </c>
      <c r="B103" s="355" t="s">
        <v>421</v>
      </c>
      <c r="C103" s="497"/>
      <c r="D103" s="497"/>
      <c r="E103" s="497"/>
    </row>
    <row r="104" spans="1:5" ht="12" customHeight="1">
      <c r="A104" s="523" t="s">
        <v>133</v>
      </c>
      <c r="B104" s="356" t="s">
        <v>422</v>
      </c>
      <c r="C104" s="497"/>
      <c r="D104" s="497"/>
      <c r="E104" s="497"/>
    </row>
    <row r="105" spans="1:5" ht="12" customHeight="1">
      <c r="A105" s="515" t="s">
        <v>423</v>
      </c>
      <c r="B105" s="356" t="s">
        <v>424</v>
      </c>
      <c r="C105" s="497"/>
      <c r="D105" s="497"/>
      <c r="E105" s="497"/>
    </row>
    <row r="106" spans="1:5" s="306" customFormat="1" ht="12" customHeight="1" thickBot="1">
      <c r="A106" s="524" t="s">
        <v>425</v>
      </c>
      <c r="B106" s="357" t="s">
        <v>426</v>
      </c>
      <c r="C106" s="499">
        <v>1760000</v>
      </c>
      <c r="D106" s="499">
        <v>1852000</v>
      </c>
      <c r="E106" s="499">
        <v>1852000</v>
      </c>
    </row>
    <row r="107" spans="1:5" ht="12" customHeight="1" thickBot="1">
      <c r="A107" s="348" t="s">
        <v>7</v>
      </c>
      <c r="B107" s="346" t="s">
        <v>427</v>
      </c>
      <c r="C107" s="369">
        <f>+C108+C110+C112</f>
        <v>14645000</v>
      </c>
      <c r="D107" s="369">
        <f>+D108+D110+D112</f>
        <v>603829362</v>
      </c>
      <c r="E107" s="369">
        <f>+E108+E110+E112</f>
        <v>461404314</v>
      </c>
    </row>
    <row r="108" spans="1:5" ht="12" customHeight="1">
      <c r="A108" s="514" t="s">
        <v>74</v>
      </c>
      <c r="B108" s="331" t="s">
        <v>153</v>
      </c>
      <c r="C108" s="496">
        <v>14645000</v>
      </c>
      <c r="D108" s="496">
        <v>602229362</v>
      </c>
      <c r="E108" s="496">
        <v>461404314</v>
      </c>
    </row>
    <row r="109" spans="1:5" ht="12" customHeight="1">
      <c r="A109" s="514" t="s">
        <v>75</v>
      </c>
      <c r="B109" s="335" t="s">
        <v>428</v>
      </c>
      <c r="C109" s="496"/>
      <c r="D109" s="496">
        <v>577883925</v>
      </c>
      <c r="E109" s="496"/>
    </row>
    <row r="110" spans="1:5" ht="12" customHeight="1">
      <c r="A110" s="514" t="s">
        <v>76</v>
      </c>
      <c r="B110" s="335" t="s">
        <v>134</v>
      </c>
      <c r="C110" s="495"/>
      <c r="D110" s="495">
        <v>1600000</v>
      </c>
      <c r="E110" s="495"/>
    </row>
    <row r="111" spans="1:5" ht="12" customHeight="1">
      <c r="A111" s="514" t="s">
        <v>77</v>
      </c>
      <c r="B111" s="335" t="s">
        <v>429</v>
      </c>
      <c r="C111" s="359"/>
      <c r="D111" s="359"/>
      <c r="E111" s="359"/>
    </row>
    <row r="112" spans="1:5" ht="12" customHeight="1">
      <c r="A112" s="514" t="s">
        <v>78</v>
      </c>
      <c r="B112" s="367" t="s">
        <v>155</v>
      </c>
      <c r="C112" s="359"/>
      <c r="D112" s="359"/>
      <c r="E112" s="359"/>
    </row>
    <row r="113" spans="1:5" ht="12" customHeight="1">
      <c r="A113" s="514" t="s">
        <v>85</v>
      </c>
      <c r="B113" s="366" t="s">
        <v>430</v>
      </c>
      <c r="C113" s="359"/>
      <c r="D113" s="359"/>
      <c r="E113" s="359"/>
    </row>
    <row r="114" spans="1:5" ht="12" customHeight="1">
      <c r="A114" s="514" t="s">
        <v>87</v>
      </c>
      <c r="B114" s="382" t="s">
        <v>431</v>
      </c>
      <c r="C114" s="359"/>
      <c r="D114" s="359"/>
      <c r="E114" s="359"/>
    </row>
    <row r="115" spans="1:5" ht="12" customHeight="1">
      <c r="A115" s="514" t="s">
        <v>135</v>
      </c>
      <c r="B115" s="355" t="s">
        <v>418</v>
      </c>
      <c r="C115" s="359"/>
      <c r="D115" s="359"/>
      <c r="E115" s="359"/>
    </row>
    <row r="116" spans="1:5" ht="12" customHeight="1">
      <c r="A116" s="514" t="s">
        <v>136</v>
      </c>
      <c r="B116" s="355" t="s">
        <v>432</v>
      </c>
      <c r="C116" s="359"/>
      <c r="D116" s="359"/>
      <c r="E116" s="359"/>
    </row>
    <row r="117" spans="1:5" ht="12" customHeight="1">
      <c r="A117" s="514" t="s">
        <v>137</v>
      </c>
      <c r="B117" s="355" t="s">
        <v>433</v>
      </c>
      <c r="C117" s="359"/>
      <c r="D117" s="359"/>
      <c r="E117" s="359"/>
    </row>
    <row r="118" spans="1:5" ht="12" customHeight="1">
      <c r="A118" s="514" t="s">
        <v>434</v>
      </c>
      <c r="B118" s="355" t="s">
        <v>421</v>
      </c>
      <c r="C118" s="359"/>
      <c r="D118" s="359"/>
      <c r="E118" s="359"/>
    </row>
    <row r="119" spans="1:5" ht="12" customHeight="1">
      <c r="A119" s="514" t="s">
        <v>435</v>
      </c>
      <c r="B119" s="355" t="s">
        <v>436</v>
      </c>
      <c r="C119" s="359"/>
      <c r="D119" s="359"/>
      <c r="E119" s="359"/>
    </row>
    <row r="120" spans="1:5" ht="12" customHeight="1" thickBot="1">
      <c r="A120" s="523" t="s">
        <v>437</v>
      </c>
      <c r="B120" s="355" t="s">
        <v>438</v>
      </c>
      <c r="C120" s="361"/>
      <c r="D120" s="361"/>
      <c r="E120" s="361"/>
    </row>
    <row r="121" spans="1:5" ht="12" customHeight="1" thickBot="1">
      <c r="A121" s="348" t="s">
        <v>8</v>
      </c>
      <c r="B121" s="351" t="s">
        <v>439</v>
      </c>
      <c r="C121" s="369">
        <f>+C122+C123</f>
        <v>2000000</v>
      </c>
      <c r="D121" s="369">
        <f>+D122+D123</f>
        <v>2000000</v>
      </c>
      <c r="E121" s="369">
        <f>+E122+E123</f>
        <v>0</v>
      </c>
    </row>
    <row r="122" spans="1:5" ht="12" customHeight="1">
      <c r="A122" s="514" t="s">
        <v>57</v>
      </c>
      <c r="B122" s="332" t="s">
        <v>44</v>
      </c>
      <c r="C122" s="496">
        <v>1000000</v>
      </c>
      <c r="D122" s="496">
        <v>1000000</v>
      </c>
      <c r="E122" s="496"/>
    </row>
    <row r="123" spans="1:5" ht="12" customHeight="1" thickBot="1">
      <c r="A123" s="516" t="s">
        <v>58</v>
      </c>
      <c r="B123" s="335" t="s">
        <v>45</v>
      </c>
      <c r="C123" s="497">
        <v>1000000</v>
      </c>
      <c r="D123" s="497">
        <v>1000000</v>
      </c>
      <c r="E123" s="497"/>
    </row>
    <row r="124" spans="1:5" ht="12" customHeight="1" thickBot="1">
      <c r="A124" s="348" t="s">
        <v>9</v>
      </c>
      <c r="B124" s="351" t="s">
        <v>440</v>
      </c>
      <c r="C124" s="369">
        <f>+C91+C107+C121</f>
        <v>253942410</v>
      </c>
      <c r="D124" s="369">
        <f>+D91+D107+D121</f>
        <v>964850831</v>
      </c>
      <c r="E124" s="369">
        <f>+E91+E107+E121</f>
        <v>756598878</v>
      </c>
    </row>
    <row r="125" spans="1:5" ht="12" customHeight="1" thickBot="1">
      <c r="A125" s="348" t="s">
        <v>10</v>
      </c>
      <c r="B125" s="351" t="s">
        <v>544</v>
      </c>
      <c r="C125" s="369">
        <f>+C126+C127+C128</f>
        <v>0</v>
      </c>
      <c r="D125" s="369">
        <f>+D126+D127+D128</f>
        <v>0</v>
      </c>
      <c r="E125" s="369">
        <f>+E126+E127+E128</f>
        <v>0</v>
      </c>
    </row>
    <row r="126" spans="1:5" ht="12" customHeight="1">
      <c r="A126" s="514" t="s">
        <v>61</v>
      </c>
      <c r="B126" s="332" t="s">
        <v>442</v>
      </c>
      <c r="C126" s="359"/>
      <c r="D126" s="359"/>
      <c r="E126" s="359"/>
    </row>
    <row r="127" spans="1:5" ht="12" customHeight="1">
      <c r="A127" s="514" t="s">
        <v>62</v>
      </c>
      <c r="B127" s="332" t="s">
        <v>443</v>
      </c>
      <c r="C127" s="359"/>
      <c r="D127" s="359"/>
      <c r="E127" s="359"/>
    </row>
    <row r="128" spans="1:5" ht="12" customHeight="1" thickBot="1">
      <c r="A128" s="523" t="s">
        <v>63</v>
      </c>
      <c r="B128" s="330" t="s">
        <v>444</v>
      </c>
      <c r="C128" s="359"/>
      <c r="D128" s="359"/>
      <c r="E128" s="359"/>
    </row>
    <row r="129" spans="1:5" ht="12" customHeight="1" thickBot="1">
      <c r="A129" s="348" t="s">
        <v>11</v>
      </c>
      <c r="B129" s="351" t="s">
        <v>445</v>
      </c>
      <c r="C129" s="369">
        <f>+C130+C131+C132+C133</f>
        <v>0</v>
      </c>
      <c r="D129" s="369">
        <f>+D130+D131+D132+D133</f>
        <v>0</v>
      </c>
      <c r="E129" s="369">
        <f>+E130+E131+E132+E133</f>
        <v>0</v>
      </c>
    </row>
    <row r="130" spans="1:5" ht="12" customHeight="1">
      <c r="A130" s="514" t="s">
        <v>64</v>
      </c>
      <c r="B130" s="332" t="s">
        <v>446</v>
      </c>
      <c r="C130" s="359"/>
      <c r="D130" s="359"/>
      <c r="E130" s="359"/>
    </row>
    <row r="131" spans="1:5" ht="12" customHeight="1">
      <c r="A131" s="514" t="s">
        <v>65</v>
      </c>
      <c r="B131" s="332" t="s">
        <v>447</v>
      </c>
      <c r="C131" s="359"/>
      <c r="D131" s="359"/>
      <c r="E131" s="359"/>
    </row>
    <row r="132" spans="1:5" ht="12" customHeight="1">
      <c r="A132" s="514" t="s">
        <v>345</v>
      </c>
      <c r="B132" s="332" t="s">
        <v>448</v>
      </c>
      <c r="C132" s="359"/>
      <c r="D132" s="359"/>
      <c r="E132" s="359"/>
    </row>
    <row r="133" spans="1:5" s="306" customFormat="1" ht="12" customHeight="1" thickBot="1">
      <c r="A133" s="523" t="s">
        <v>347</v>
      </c>
      <c r="B133" s="330" t="s">
        <v>449</v>
      </c>
      <c r="C133" s="359"/>
      <c r="D133" s="359"/>
      <c r="E133" s="359"/>
    </row>
    <row r="134" spans="1:11" ht="13.5" thickBot="1">
      <c r="A134" s="348" t="s">
        <v>12</v>
      </c>
      <c r="B134" s="351" t="s">
        <v>662</v>
      </c>
      <c r="C134" s="498">
        <f>+C135+C136+C137+C139+C138</f>
        <v>103754590</v>
      </c>
      <c r="D134" s="498">
        <f>+D135+D136+D137+D139+D138</f>
        <v>106461816</v>
      </c>
      <c r="E134" s="498">
        <f>+E135+E136+E137+E139+E138</f>
        <v>101850616</v>
      </c>
      <c r="K134" s="477"/>
    </row>
    <row r="135" spans="1:5" ht="12.75">
      <c r="A135" s="514" t="s">
        <v>66</v>
      </c>
      <c r="B135" s="332" t="s">
        <v>451</v>
      </c>
      <c r="C135" s="359"/>
      <c r="D135" s="359"/>
      <c r="E135" s="359"/>
    </row>
    <row r="136" spans="1:5" ht="12" customHeight="1">
      <c r="A136" s="514" t="s">
        <v>67</v>
      </c>
      <c r="B136" s="332" t="s">
        <v>452</v>
      </c>
      <c r="C136" s="359">
        <v>5736590</v>
      </c>
      <c r="D136" s="359">
        <v>5736590</v>
      </c>
      <c r="E136" s="359">
        <v>5736590</v>
      </c>
    </row>
    <row r="137" spans="1:5" s="306" customFormat="1" ht="12" customHeight="1">
      <c r="A137" s="514" t="s">
        <v>354</v>
      </c>
      <c r="B137" s="332" t="s">
        <v>661</v>
      </c>
      <c r="C137" s="359">
        <v>98018000</v>
      </c>
      <c r="D137" s="359">
        <v>100725226</v>
      </c>
      <c r="E137" s="359">
        <v>96114026</v>
      </c>
    </row>
    <row r="138" spans="1:5" s="306" customFormat="1" ht="12" customHeight="1">
      <c r="A138" s="514" t="s">
        <v>356</v>
      </c>
      <c r="B138" s="332" t="s">
        <v>453</v>
      </c>
      <c r="C138" s="359"/>
      <c r="D138" s="359"/>
      <c r="E138" s="359"/>
    </row>
    <row r="139" spans="1:5" s="306" customFormat="1" ht="12" customHeight="1" thickBot="1">
      <c r="A139" s="523" t="s">
        <v>660</v>
      </c>
      <c r="B139" s="330" t="s">
        <v>454</v>
      </c>
      <c r="C139" s="359"/>
      <c r="D139" s="359"/>
      <c r="E139" s="359"/>
    </row>
    <row r="140" spans="1:5" s="306" customFormat="1" ht="12" customHeight="1" thickBot="1">
      <c r="A140" s="348" t="s">
        <v>13</v>
      </c>
      <c r="B140" s="351" t="s">
        <v>545</v>
      </c>
      <c r="C140" s="500">
        <f>+C141+C142+C143+C144</f>
        <v>0</v>
      </c>
      <c r="D140" s="500">
        <f>+D141+D142+D143+D144</f>
        <v>0</v>
      </c>
      <c r="E140" s="500">
        <f>+E141+E142+E143+E144</f>
        <v>0</v>
      </c>
    </row>
    <row r="141" spans="1:5" s="306" customFormat="1" ht="12" customHeight="1">
      <c r="A141" s="514" t="s">
        <v>128</v>
      </c>
      <c r="B141" s="332" t="s">
        <v>456</v>
      </c>
      <c r="C141" s="359"/>
      <c r="D141" s="359"/>
      <c r="E141" s="359"/>
    </row>
    <row r="142" spans="1:5" s="306" customFormat="1" ht="12" customHeight="1">
      <c r="A142" s="514" t="s">
        <v>129</v>
      </c>
      <c r="B142" s="332" t="s">
        <v>457</v>
      </c>
      <c r="C142" s="359"/>
      <c r="D142" s="359"/>
      <c r="E142" s="359"/>
    </row>
    <row r="143" spans="1:5" s="306" customFormat="1" ht="12" customHeight="1">
      <c r="A143" s="514" t="s">
        <v>154</v>
      </c>
      <c r="B143" s="332" t="s">
        <v>458</v>
      </c>
      <c r="C143" s="359"/>
      <c r="D143" s="359"/>
      <c r="E143" s="359"/>
    </row>
    <row r="144" spans="1:5" ht="12.75" customHeight="1" thickBot="1">
      <c r="A144" s="514" t="s">
        <v>362</v>
      </c>
      <c r="B144" s="332" t="s">
        <v>459</v>
      </c>
      <c r="C144" s="359"/>
      <c r="D144" s="359"/>
      <c r="E144" s="359"/>
    </row>
    <row r="145" spans="1:5" ht="12" customHeight="1" thickBot="1">
      <c r="A145" s="348" t="s">
        <v>14</v>
      </c>
      <c r="B145" s="351" t="s">
        <v>460</v>
      </c>
      <c r="C145" s="513">
        <f>+C125+C129+C134+C140</f>
        <v>103754590</v>
      </c>
      <c r="D145" s="513">
        <f>+D125+D129+D134+D140</f>
        <v>106461816</v>
      </c>
      <c r="E145" s="513">
        <f>+E125+E129+E134+E140</f>
        <v>101850616</v>
      </c>
    </row>
    <row r="146" spans="1:5" ht="15" customHeight="1" thickBot="1">
      <c r="A146" s="525" t="s">
        <v>15</v>
      </c>
      <c r="B146" s="371" t="s">
        <v>461</v>
      </c>
      <c r="C146" s="513">
        <f>+C124+C145</f>
        <v>357697000</v>
      </c>
      <c r="D146" s="513">
        <f>+D124+D145</f>
        <v>1071312647</v>
      </c>
      <c r="E146" s="513">
        <f>+E124+E145</f>
        <v>858449494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490" t="s">
        <v>730</v>
      </c>
      <c r="B148" s="491"/>
      <c r="C148" s="90">
        <v>7</v>
      </c>
      <c r="D148" s="91">
        <v>7</v>
      </c>
      <c r="E148" s="88">
        <v>7</v>
      </c>
    </row>
    <row r="149" spans="1:5" ht="14.25" customHeight="1" thickBot="1">
      <c r="A149" s="490" t="s">
        <v>729</v>
      </c>
      <c r="B149" s="491"/>
      <c r="C149" s="90">
        <v>140</v>
      </c>
      <c r="D149" s="91">
        <v>140</v>
      </c>
      <c r="E149" s="88">
        <v>76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="110" zoomScaleNormal="110" zoomScaleSheetLayoutView="100" workbookViewId="0" topLeftCell="A1">
      <selection activeCell="E1" sqref="E1"/>
    </sheetView>
  </sheetViews>
  <sheetFormatPr defaultColWidth="9.00390625" defaultRowHeight="12.75"/>
  <cols>
    <col min="1" max="1" width="14.875" style="505" customWidth="1"/>
    <col min="2" max="2" width="64.625" style="506" customWidth="1"/>
    <col min="3" max="5" width="17.00390625" style="507" customWidth="1"/>
    <col min="6" max="16384" width="9.375" style="32" customWidth="1"/>
  </cols>
  <sheetData>
    <row r="1" spans="1:5" s="481" customFormat="1" ht="16.5" customHeight="1" thickBot="1">
      <c r="A1" s="691"/>
      <c r="B1" s="692"/>
      <c r="C1" s="492"/>
      <c r="D1" s="492"/>
      <c r="E1" s="616" t="str">
        <f>+CONCATENATE("6.2. számú melléklet a 5/",LEFT(ÖSSZEFÜGGÉSEK!A4,4)+1,". (V.31.) önkormányzati rendelethez")</f>
        <v>6.2. számú melléklet a 5/2018. (V.31.) önkormányzati rendelethez</v>
      </c>
    </row>
    <row r="2" spans="1:5" s="528" customFormat="1" ht="15.75" customHeight="1">
      <c r="A2" s="508" t="s">
        <v>49</v>
      </c>
      <c r="B2" s="747" t="s">
        <v>150</v>
      </c>
      <c r="C2" s="748"/>
      <c r="D2" s="749"/>
      <c r="E2" s="501" t="s">
        <v>40</v>
      </c>
    </row>
    <row r="3" spans="1:5" s="528" customFormat="1" ht="24.75" thickBot="1">
      <c r="A3" s="526" t="s">
        <v>540</v>
      </c>
      <c r="B3" s="750" t="s">
        <v>663</v>
      </c>
      <c r="C3" s="751"/>
      <c r="D3" s="752"/>
      <c r="E3" s="476" t="s">
        <v>46</v>
      </c>
    </row>
    <row r="4" spans="1:5" s="529" customFormat="1" ht="15.75" customHeight="1" thickBot="1">
      <c r="A4" s="483"/>
      <c r="B4" s="483"/>
      <c r="C4" s="484"/>
      <c r="D4" s="484"/>
      <c r="E4" s="484" t="str">
        <f>'6.1. sz. mell'!E4</f>
        <v>Forintban!</v>
      </c>
    </row>
    <row r="5" spans="1:5" ht="24.75" thickBot="1">
      <c r="A5" s="316" t="s">
        <v>145</v>
      </c>
      <c r="B5" s="317" t="s">
        <v>728</v>
      </c>
      <c r="C5" s="76" t="s">
        <v>173</v>
      </c>
      <c r="D5" s="76" t="s">
        <v>178</v>
      </c>
      <c r="E5" s="485" t="s">
        <v>179</v>
      </c>
    </row>
    <row r="6" spans="1:5" s="530" customFormat="1" ht="12.75" customHeight="1" thickBot="1">
      <c r="A6" s="478" t="s">
        <v>408</v>
      </c>
      <c r="B6" s="479" t="s">
        <v>409</v>
      </c>
      <c r="C6" s="479" t="s">
        <v>410</v>
      </c>
      <c r="D6" s="89" t="s">
        <v>411</v>
      </c>
      <c r="E6" s="87" t="s">
        <v>412</v>
      </c>
    </row>
    <row r="7" spans="1:5" s="530" customFormat="1" ht="15.75" customHeight="1" thickBot="1">
      <c r="A7" s="744" t="s">
        <v>41</v>
      </c>
      <c r="B7" s="745"/>
      <c r="C7" s="745"/>
      <c r="D7" s="745"/>
      <c r="E7" s="746"/>
    </row>
    <row r="8" spans="1:5" s="530" customFormat="1" ht="12" customHeight="1" thickBot="1">
      <c r="A8" s="348" t="s">
        <v>6</v>
      </c>
      <c r="B8" s="344" t="s">
        <v>303</v>
      </c>
      <c r="C8" s="375">
        <f>SUM(C9:C14)</f>
        <v>176620508</v>
      </c>
      <c r="D8" s="375">
        <f>SUM(D9:D14)</f>
        <v>170466826</v>
      </c>
      <c r="E8" s="358">
        <f>SUM(E9:E14)</f>
        <v>170466826</v>
      </c>
    </row>
    <row r="9" spans="1:5" s="504" customFormat="1" ht="12" customHeight="1">
      <c r="A9" s="514" t="s">
        <v>68</v>
      </c>
      <c r="B9" s="386" t="s">
        <v>304</v>
      </c>
      <c r="C9" s="377">
        <v>63542866</v>
      </c>
      <c r="D9" s="377">
        <v>64542866</v>
      </c>
      <c r="E9" s="360">
        <v>64542866</v>
      </c>
    </row>
    <row r="10" spans="1:5" s="531" customFormat="1" ht="12" customHeight="1">
      <c r="A10" s="515" t="s">
        <v>69</v>
      </c>
      <c r="B10" s="387" t="s">
        <v>305</v>
      </c>
      <c r="C10" s="376">
        <v>26582594</v>
      </c>
      <c r="D10" s="376">
        <v>27289360</v>
      </c>
      <c r="E10" s="359">
        <v>27289360</v>
      </c>
    </row>
    <row r="11" spans="1:5" s="531" customFormat="1" ht="12" customHeight="1">
      <c r="A11" s="515" t="s">
        <v>70</v>
      </c>
      <c r="B11" s="387" t="s">
        <v>306</v>
      </c>
      <c r="C11" s="376">
        <v>61060533</v>
      </c>
      <c r="D11" s="376">
        <v>64738582</v>
      </c>
      <c r="E11" s="359">
        <v>64738582</v>
      </c>
    </row>
    <row r="12" spans="1:5" s="531" customFormat="1" ht="12" customHeight="1">
      <c r="A12" s="515" t="s">
        <v>71</v>
      </c>
      <c r="B12" s="387" t="s">
        <v>307</v>
      </c>
      <c r="C12" s="376">
        <v>1977900</v>
      </c>
      <c r="D12" s="376">
        <v>2195302</v>
      </c>
      <c r="E12" s="359">
        <v>2195302</v>
      </c>
    </row>
    <row r="13" spans="1:5" s="531" customFormat="1" ht="12" customHeight="1">
      <c r="A13" s="515" t="s">
        <v>104</v>
      </c>
      <c r="B13" s="387" t="s">
        <v>764</v>
      </c>
      <c r="C13" s="376">
        <v>23456615</v>
      </c>
      <c r="D13" s="376">
        <v>11239163</v>
      </c>
      <c r="E13" s="359">
        <v>11239163</v>
      </c>
    </row>
    <row r="14" spans="1:5" s="504" customFormat="1" ht="12" customHeight="1" thickBot="1">
      <c r="A14" s="516" t="s">
        <v>72</v>
      </c>
      <c r="B14" s="367" t="s">
        <v>745</v>
      </c>
      <c r="C14" s="378"/>
      <c r="D14" s="378">
        <v>461553</v>
      </c>
      <c r="E14" s="361">
        <v>461553</v>
      </c>
    </row>
    <row r="15" spans="1:5" s="504" customFormat="1" ht="12" customHeight="1" thickBot="1">
      <c r="A15" s="348" t="s">
        <v>7</v>
      </c>
      <c r="B15" s="365" t="s">
        <v>310</v>
      </c>
      <c r="C15" s="375">
        <f>SUM(C16:C20)</f>
        <v>122469000</v>
      </c>
      <c r="D15" s="375">
        <f>SUM(D16:D20)</f>
        <v>122324055</v>
      </c>
      <c r="E15" s="358">
        <f>SUM(E16:E20)</f>
        <v>91392371</v>
      </c>
    </row>
    <row r="16" spans="1:5" s="504" customFormat="1" ht="12" customHeight="1">
      <c r="A16" s="514" t="s">
        <v>74</v>
      </c>
      <c r="B16" s="386" t="s">
        <v>311</v>
      </c>
      <c r="C16" s="377"/>
      <c r="D16" s="377"/>
      <c r="E16" s="360"/>
    </row>
    <row r="17" spans="1:5" s="504" customFormat="1" ht="12" customHeight="1">
      <c r="A17" s="515" t="s">
        <v>75</v>
      </c>
      <c r="B17" s="387" t="s">
        <v>312</v>
      </c>
      <c r="C17" s="376"/>
      <c r="D17" s="376"/>
      <c r="E17" s="359"/>
    </row>
    <row r="18" spans="1:5" s="504" customFormat="1" ht="12" customHeight="1">
      <c r="A18" s="515" t="s">
        <v>76</v>
      </c>
      <c r="B18" s="387" t="s">
        <v>313</v>
      </c>
      <c r="C18" s="376"/>
      <c r="D18" s="376"/>
      <c r="E18" s="359"/>
    </row>
    <row r="19" spans="1:5" s="504" customFormat="1" ht="12" customHeight="1">
      <c r="A19" s="515" t="s">
        <v>77</v>
      </c>
      <c r="B19" s="387" t="s">
        <v>314</v>
      </c>
      <c r="C19" s="376"/>
      <c r="D19" s="376"/>
      <c r="E19" s="359"/>
    </row>
    <row r="20" spans="1:5" s="504" customFormat="1" ht="12" customHeight="1">
      <c r="A20" s="515" t="s">
        <v>78</v>
      </c>
      <c r="B20" s="387" t="s">
        <v>315</v>
      </c>
      <c r="C20" s="376">
        <v>122469000</v>
      </c>
      <c r="D20" s="376">
        <v>122324055</v>
      </c>
      <c r="E20" s="359">
        <v>91392371</v>
      </c>
    </row>
    <row r="21" spans="1:5" s="531" customFormat="1" ht="12" customHeight="1" thickBot="1">
      <c r="A21" s="516" t="s">
        <v>85</v>
      </c>
      <c r="B21" s="388" t="s">
        <v>316</v>
      </c>
      <c r="C21" s="378"/>
      <c r="D21" s="378"/>
      <c r="E21" s="361"/>
    </row>
    <row r="22" spans="1:5" s="531" customFormat="1" ht="12" customHeight="1" thickBot="1">
      <c r="A22" s="348" t="s">
        <v>8</v>
      </c>
      <c r="B22" s="344" t="s">
        <v>317</v>
      </c>
      <c r="C22" s="375">
        <f>SUM(C23:C27)</f>
        <v>10665000</v>
      </c>
      <c r="D22" s="375">
        <f>SUM(D23:D27)</f>
        <v>716604432</v>
      </c>
      <c r="E22" s="358">
        <f>SUM(E23:E27)</f>
        <v>714050708</v>
      </c>
    </row>
    <row r="23" spans="1:5" s="531" customFormat="1" ht="12" customHeight="1">
      <c r="A23" s="514" t="s">
        <v>57</v>
      </c>
      <c r="B23" s="386" t="s">
        <v>318</v>
      </c>
      <c r="C23" s="377"/>
      <c r="D23" s="377">
        <v>1600000</v>
      </c>
      <c r="E23" s="360">
        <v>1600000</v>
      </c>
    </row>
    <row r="24" spans="1:5" s="504" customFormat="1" ht="12" customHeight="1">
      <c r="A24" s="515" t="s">
        <v>58</v>
      </c>
      <c r="B24" s="387" t="s">
        <v>319</v>
      </c>
      <c r="C24" s="376"/>
      <c r="D24" s="376"/>
      <c r="E24" s="359"/>
    </row>
    <row r="25" spans="1:5" s="531" customFormat="1" ht="12" customHeight="1">
      <c r="A25" s="515" t="s">
        <v>59</v>
      </c>
      <c r="B25" s="387" t="s">
        <v>320</v>
      </c>
      <c r="C25" s="376"/>
      <c r="D25" s="376"/>
      <c r="E25" s="359"/>
    </row>
    <row r="26" spans="1:5" s="531" customFormat="1" ht="12" customHeight="1">
      <c r="A26" s="515" t="s">
        <v>60</v>
      </c>
      <c r="B26" s="387" t="s">
        <v>321</v>
      </c>
      <c r="C26" s="376"/>
      <c r="D26" s="376"/>
      <c r="E26" s="359"/>
    </row>
    <row r="27" spans="1:5" s="531" customFormat="1" ht="12" customHeight="1">
      <c r="A27" s="515" t="s">
        <v>118</v>
      </c>
      <c r="B27" s="387" t="s">
        <v>322</v>
      </c>
      <c r="C27" s="376">
        <v>10665000</v>
      </c>
      <c r="D27" s="376">
        <v>715004432</v>
      </c>
      <c r="E27" s="359">
        <v>712450708</v>
      </c>
    </row>
    <row r="28" spans="1:5" s="531" customFormat="1" ht="12" customHeight="1" thickBot="1">
      <c r="A28" s="516" t="s">
        <v>119</v>
      </c>
      <c r="B28" s="388" t="s">
        <v>323</v>
      </c>
      <c r="C28" s="378"/>
      <c r="D28" s="378"/>
      <c r="E28" s="361"/>
    </row>
    <row r="29" spans="1:5" s="531" customFormat="1" ht="12" customHeight="1" thickBot="1">
      <c r="A29" s="348" t="s">
        <v>120</v>
      </c>
      <c r="B29" s="344" t="s">
        <v>719</v>
      </c>
      <c r="C29" s="381">
        <f>SUM(C30:C35)</f>
        <v>6160000</v>
      </c>
      <c r="D29" s="381">
        <f>SUM(D30:D35)</f>
        <v>10659000</v>
      </c>
      <c r="E29" s="394">
        <f>SUM(E30:E35)</f>
        <v>10690697</v>
      </c>
    </row>
    <row r="30" spans="1:5" s="531" customFormat="1" ht="12" customHeight="1">
      <c r="A30" s="514" t="s">
        <v>324</v>
      </c>
      <c r="B30" s="386" t="s">
        <v>723</v>
      </c>
      <c r="C30" s="377">
        <v>1400000</v>
      </c>
      <c r="D30" s="377">
        <v>1505000</v>
      </c>
      <c r="E30" s="360">
        <v>1504507</v>
      </c>
    </row>
    <row r="31" spans="1:5" s="531" customFormat="1" ht="12" customHeight="1">
      <c r="A31" s="515" t="s">
        <v>325</v>
      </c>
      <c r="B31" s="387" t="s">
        <v>724</v>
      </c>
      <c r="C31" s="376"/>
      <c r="D31" s="376"/>
      <c r="E31" s="359"/>
    </row>
    <row r="32" spans="1:5" s="531" customFormat="1" ht="12" customHeight="1">
      <c r="A32" s="515" t="s">
        <v>326</v>
      </c>
      <c r="B32" s="387" t="s">
        <v>725</v>
      </c>
      <c r="C32" s="376">
        <v>2850000</v>
      </c>
      <c r="D32" s="376">
        <v>7189000</v>
      </c>
      <c r="E32" s="359">
        <v>7274429</v>
      </c>
    </row>
    <row r="33" spans="1:5" s="531" customFormat="1" ht="12" customHeight="1">
      <c r="A33" s="515" t="s">
        <v>720</v>
      </c>
      <c r="B33" s="387" t="s">
        <v>726</v>
      </c>
      <c r="C33" s="376"/>
      <c r="D33" s="376"/>
      <c r="E33" s="359"/>
    </row>
    <row r="34" spans="1:5" s="531" customFormat="1" ht="12" customHeight="1">
      <c r="A34" s="515" t="s">
        <v>721</v>
      </c>
      <c r="B34" s="387" t="s">
        <v>740</v>
      </c>
      <c r="C34" s="376">
        <v>1800000</v>
      </c>
      <c r="D34" s="376">
        <v>1855000</v>
      </c>
      <c r="E34" s="359">
        <v>1854420</v>
      </c>
    </row>
    <row r="35" spans="1:5" s="531" customFormat="1" ht="12" customHeight="1" thickBot="1">
      <c r="A35" s="516" t="s">
        <v>722</v>
      </c>
      <c r="B35" s="367" t="s">
        <v>328</v>
      </c>
      <c r="C35" s="378">
        <v>110000</v>
      </c>
      <c r="D35" s="378">
        <v>110000</v>
      </c>
      <c r="E35" s="361">
        <v>57341</v>
      </c>
    </row>
    <row r="36" spans="1:5" s="531" customFormat="1" ht="12" customHeight="1" thickBot="1">
      <c r="A36" s="348" t="s">
        <v>10</v>
      </c>
      <c r="B36" s="344" t="s">
        <v>329</v>
      </c>
      <c r="C36" s="375">
        <f>SUM(C37:C46)</f>
        <v>4139000</v>
      </c>
      <c r="D36" s="375">
        <f>SUM(D37:D46)</f>
        <v>7569942</v>
      </c>
      <c r="E36" s="358">
        <f>SUM(E37:E46)</f>
        <v>6708096</v>
      </c>
    </row>
    <row r="37" spans="1:5" s="531" customFormat="1" ht="12" customHeight="1">
      <c r="A37" s="514" t="s">
        <v>61</v>
      </c>
      <c r="B37" s="386" t="s">
        <v>330</v>
      </c>
      <c r="C37" s="377">
        <v>900000</v>
      </c>
      <c r="D37" s="377">
        <v>1412000</v>
      </c>
      <c r="E37" s="360">
        <v>1411670</v>
      </c>
    </row>
    <row r="38" spans="1:5" s="531" customFormat="1" ht="12" customHeight="1">
      <c r="A38" s="515" t="s">
        <v>62</v>
      </c>
      <c r="B38" s="387" t="s">
        <v>331</v>
      </c>
      <c r="C38" s="376">
        <v>2150000</v>
      </c>
      <c r="D38" s="376">
        <v>2205000</v>
      </c>
      <c r="E38" s="359">
        <v>1809322</v>
      </c>
    </row>
    <row r="39" spans="1:5" s="531" customFormat="1" ht="12" customHeight="1">
      <c r="A39" s="515" t="s">
        <v>63</v>
      </c>
      <c r="B39" s="387" t="s">
        <v>332</v>
      </c>
      <c r="C39" s="376">
        <v>495000</v>
      </c>
      <c r="D39" s="376">
        <v>563444</v>
      </c>
      <c r="E39" s="359">
        <v>192305</v>
      </c>
    </row>
    <row r="40" spans="1:5" s="531" customFormat="1" ht="12" customHeight="1">
      <c r="A40" s="515" t="s">
        <v>122</v>
      </c>
      <c r="B40" s="387" t="s">
        <v>333</v>
      </c>
      <c r="C40" s="376"/>
      <c r="D40" s="376"/>
      <c r="E40" s="359"/>
    </row>
    <row r="41" spans="1:5" s="531" customFormat="1" ht="12" customHeight="1">
      <c r="A41" s="515" t="s">
        <v>123</v>
      </c>
      <c r="B41" s="387" t="s">
        <v>334</v>
      </c>
      <c r="C41" s="376"/>
      <c r="D41" s="376"/>
      <c r="E41" s="359"/>
    </row>
    <row r="42" spans="1:5" s="531" customFormat="1" ht="12" customHeight="1">
      <c r="A42" s="515" t="s">
        <v>124</v>
      </c>
      <c r="B42" s="387" t="s">
        <v>335</v>
      </c>
      <c r="C42" s="376">
        <v>587000</v>
      </c>
      <c r="D42" s="376">
        <v>794000</v>
      </c>
      <c r="E42" s="359">
        <v>701814</v>
      </c>
    </row>
    <row r="43" spans="1:5" s="531" customFormat="1" ht="12" customHeight="1">
      <c r="A43" s="515" t="s">
        <v>125</v>
      </c>
      <c r="B43" s="387" t="s">
        <v>336</v>
      </c>
      <c r="C43" s="376"/>
      <c r="D43" s="376"/>
      <c r="E43" s="359"/>
    </row>
    <row r="44" spans="1:5" s="531" customFormat="1" ht="12" customHeight="1">
      <c r="A44" s="515" t="s">
        <v>126</v>
      </c>
      <c r="B44" s="387" t="s">
        <v>337</v>
      </c>
      <c r="C44" s="376">
        <v>7000</v>
      </c>
      <c r="D44" s="376">
        <v>7000</v>
      </c>
      <c r="E44" s="359">
        <v>4787</v>
      </c>
    </row>
    <row r="45" spans="1:5" s="531" customFormat="1" ht="12" customHeight="1">
      <c r="A45" s="515" t="s">
        <v>338</v>
      </c>
      <c r="B45" s="387" t="s">
        <v>339</v>
      </c>
      <c r="C45" s="379"/>
      <c r="D45" s="379">
        <v>2405498</v>
      </c>
      <c r="E45" s="362">
        <v>2405498</v>
      </c>
    </row>
    <row r="46" spans="1:5" s="504" customFormat="1" ht="12" customHeight="1" thickBot="1">
      <c r="A46" s="516" t="s">
        <v>340</v>
      </c>
      <c r="B46" s="388" t="s">
        <v>766</v>
      </c>
      <c r="C46" s="380"/>
      <c r="D46" s="380">
        <v>183000</v>
      </c>
      <c r="E46" s="363">
        <v>182700</v>
      </c>
    </row>
    <row r="47" spans="1:5" s="531" customFormat="1" ht="12" customHeight="1" thickBot="1">
      <c r="A47" s="348" t="s">
        <v>11</v>
      </c>
      <c r="B47" s="344" t="s">
        <v>342</v>
      </c>
      <c r="C47" s="375">
        <f>SUM(C48:C52)</f>
        <v>0</v>
      </c>
      <c r="D47" s="375">
        <f>SUM(D48:D52)</f>
        <v>0</v>
      </c>
      <c r="E47" s="358">
        <f>SUM(E48:E52)</f>
        <v>0</v>
      </c>
    </row>
    <row r="48" spans="1:5" s="531" customFormat="1" ht="12" customHeight="1">
      <c r="A48" s="514" t="s">
        <v>64</v>
      </c>
      <c r="B48" s="386" t="s">
        <v>343</v>
      </c>
      <c r="C48" s="396"/>
      <c r="D48" s="396"/>
      <c r="E48" s="364"/>
    </row>
    <row r="49" spans="1:5" s="531" customFormat="1" ht="12" customHeight="1">
      <c r="A49" s="515" t="s">
        <v>65</v>
      </c>
      <c r="B49" s="387" t="s">
        <v>344</v>
      </c>
      <c r="C49" s="379"/>
      <c r="D49" s="379"/>
      <c r="E49" s="362"/>
    </row>
    <row r="50" spans="1:5" s="531" customFormat="1" ht="12" customHeight="1">
      <c r="A50" s="515" t="s">
        <v>345</v>
      </c>
      <c r="B50" s="387" t="s">
        <v>346</v>
      </c>
      <c r="C50" s="379"/>
      <c r="D50" s="379"/>
      <c r="E50" s="362"/>
    </row>
    <row r="51" spans="1:5" s="531" customFormat="1" ht="12" customHeight="1">
      <c r="A51" s="515" t="s">
        <v>347</v>
      </c>
      <c r="B51" s="387" t="s">
        <v>348</v>
      </c>
      <c r="C51" s="379"/>
      <c r="D51" s="379"/>
      <c r="E51" s="362"/>
    </row>
    <row r="52" spans="1:5" s="531" customFormat="1" ht="12" customHeight="1" thickBot="1">
      <c r="A52" s="516" t="s">
        <v>349</v>
      </c>
      <c r="B52" s="388" t="s">
        <v>350</v>
      </c>
      <c r="C52" s="380"/>
      <c r="D52" s="380"/>
      <c r="E52" s="363"/>
    </row>
    <row r="53" spans="1:5" s="531" customFormat="1" ht="12" customHeight="1" thickBot="1">
      <c r="A53" s="348" t="s">
        <v>127</v>
      </c>
      <c r="B53" s="344" t="s">
        <v>351</v>
      </c>
      <c r="C53" s="375">
        <f>SUM(C54:C56)</f>
        <v>30000</v>
      </c>
      <c r="D53" s="375">
        <f>SUM(D54:D56)</f>
        <v>30000</v>
      </c>
      <c r="E53" s="358">
        <f>SUM(E54:E56)</f>
        <v>24000</v>
      </c>
    </row>
    <row r="54" spans="1:5" s="504" customFormat="1" ht="12" customHeight="1">
      <c r="A54" s="514" t="s">
        <v>66</v>
      </c>
      <c r="B54" s="386" t="s">
        <v>352</v>
      </c>
      <c r="C54" s="377"/>
      <c r="D54" s="377"/>
      <c r="E54" s="360"/>
    </row>
    <row r="55" spans="1:5" s="504" customFormat="1" ht="12" customHeight="1">
      <c r="A55" s="515" t="s">
        <v>67</v>
      </c>
      <c r="B55" s="387" t="s">
        <v>353</v>
      </c>
      <c r="C55" s="376"/>
      <c r="D55" s="376"/>
      <c r="E55" s="359"/>
    </row>
    <row r="56" spans="1:5" s="504" customFormat="1" ht="12" customHeight="1">
      <c r="A56" s="515" t="s">
        <v>354</v>
      </c>
      <c r="B56" s="387" t="s">
        <v>355</v>
      </c>
      <c r="C56" s="376">
        <v>30000</v>
      </c>
      <c r="D56" s="376">
        <v>30000</v>
      </c>
      <c r="E56" s="359">
        <v>24000</v>
      </c>
    </row>
    <row r="57" spans="1:5" s="504" customFormat="1" ht="12" customHeight="1" thickBot="1">
      <c r="A57" s="516" t="s">
        <v>356</v>
      </c>
      <c r="B57" s="388" t="s">
        <v>357</v>
      </c>
      <c r="C57" s="378"/>
      <c r="D57" s="378"/>
      <c r="E57" s="361"/>
    </row>
    <row r="58" spans="1:5" s="531" customFormat="1" ht="12" customHeight="1" thickBot="1">
      <c r="A58" s="348" t="s">
        <v>13</v>
      </c>
      <c r="B58" s="365" t="s">
        <v>358</v>
      </c>
      <c r="C58" s="375">
        <f>SUM(C59:C61)</f>
        <v>0</v>
      </c>
      <c r="D58" s="375">
        <f>SUM(D59:D61)</f>
        <v>50000</v>
      </c>
      <c r="E58" s="358">
        <f>SUM(E59:E61)</f>
        <v>50000</v>
      </c>
    </row>
    <row r="59" spans="1:5" s="531" customFormat="1" ht="12" customHeight="1">
      <c r="A59" s="514" t="s">
        <v>128</v>
      </c>
      <c r="B59" s="386" t="s">
        <v>359</v>
      </c>
      <c r="C59" s="379"/>
      <c r="D59" s="379"/>
      <c r="E59" s="362"/>
    </row>
    <row r="60" spans="1:5" s="531" customFormat="1" ht="12" customHeight="1">
      <c r="A60" s="515" t="s">
        <v>129</v>
      </c>
      <c r="B60" s="387" t="s">
        <v>543</v>
      </c>
      <c r="C60" s="379"/>
      <c r="D60" s="379"/>
      <c r="E60" s="362"/>
    </row>
    <row r="61" spans="1:5" s="531" customFormat="1" ht="12" customHeight="1">
      <c r="A61" s="515" t="s">
        <v>154</v>
      </c>
      <c r="B61" s="387" t="s">
        <v>361</v>
      </c>
      <c r="C61" s="379"/>
      <c r="D61" s="379">
        <v>50000</v>
      </c>
      <c r="E61" s="362">
        <v>50000</v>
      </c>
    </row>
    <row r="62" spans="1:5" s="531" customFormat="1" ht="12" customHeight="1" thickBot="1">
      <c r="A62" s="516" t="s">
        <v>362</v>
      </c>
      <c r="B62" s="388" t="s">
        <v>363</v>
      </c>
      <c r="C62" s="379"/>
      <c r="D62" s="379"/>
      <c r="E62" s="362"/>
    </row>
    <row r="63" spans="1:5" s="531" customFormat="1" ht="12" customHeight="1" thickBot="1">
      <c r="A63" s="348" t="s">
        <v>14</v>
      </c>
      <c r="B63" s="344" t="s">
        <v>364</v>
      </c>
      <c r="C63" s="381">
        <f>+C8+C15+C22+C29+C36+C47+C53+C58</f>
        <v>320083508</v>
      </c>
      <c r="D63" s="381">
        <f>+D8+D15+D22+D29+D36+D47+D53+D58</f>
        <v>1027704255</v>
      </c>
      <c r="E63" s="394">
        <f>+E8+E15+E22+E29+E36+E47+E53+E58</f>
        <v>993382698</v>
      </c>
    </row>
    <row r="64" spans="1:5" s="531" customFormat="1" ht="12" customHeight="1" thickBot="1">
      <c r="A64" s="517" t="s">
        <v>541</v>
      </c>
      <c r="B64" s="365" t="s">
        <v>366</v>
      </c>
      <c r="C64" s="375">
        <f>SUM(C65:C67)</f>
        <v>0</v>
      </c>
      <c r="D64" s="375">
        <f>SUM(D65:D67)</f>
        <v>0</v>
      </c>
      <c r="E64" s="358">
        <f>SUM(E65:E67)</f>
        <v>0</v>
      </c>
    </row>
    <row r="65" spans="1:5" s="531" customFormat="1" ht="12" customHeight="1">
      <c r="A65" s="514" t="s">
        <v>367</v>
      </c>
      <c r="B65" s="386" t="s">
        <v>368</v>
      </c>
      <c r="C65" s="379"/>
      <c r="D65" s="379"/>
      <c r="E65" s="362"/>
    </row>
    <row r="66" spans="1:5" s="531" customFormat="1" ht="12" customHeight="1">
      <c r="A66" s="515" t="s">
        <v>369</v>
      </c>
      <c r="B66" s="387" t="s">
        <v>370</v>
      </c>
      <c r="C66" s="379"/>
      <c r="D66" s="379"/>
      <c r="E66" s="362"/>
    </row>
    <row r="67" spans="1:5" s="531" customFormat="1" ht="12" customHeight="1" thickBot="1">
      <c r="A67" s="516" t="s">
        <v>371</v>
      </c>
      <c r="B67" s="510" t="s">
        <v>372</v>
      </c>
      <c r="C67" s="379"/>
      <c r="D67" s="379"/>
      <c r="E67" s="362"/>
    </row>
    <row r="68" spans="1:5" s="531" customFormat="1" ht="12" customHeight="1" thickBot="1">
      <c r="A68" s="517" t="s">
        <v>373</v>
      </c>
      <c r="B68" s="365" t="s">
        <v>374</v>
      </c>
      <c r="C68" s="375">
        <f>SUM(C69:C72)</f>
        <v>0</v>
      </c>
      <c r="D68" s="375">
        <f>SUM(D69:D72)</f>
        <v>0</v>
      </c>
      <c r="E68" s="358">
        <f>SUM(E69:E72)</f>
        <v>0</v>
      </c>
    </row>
    <row r="69" spans="1:5" s="531" customFormat="1" ht="12" customHeight="1">
      <c r="A69" s="514" t="s">
        <v>105</v>
      </c>
      <c r="B69" s="685" t="s">
        <v>375</v>
      </c>
      <c r="C69" s="379"/>
      <c r="D69" s="379"/>
      <c r="E69" s="362"/>
    </row>
    <row r="70" spans="1:5" s="531" customFormat="1" ht="12" customHeight="1">
      <c r="A70" s="515" t="s">
        <v>106</v>
      </c>
      <c r="B70" s="685" t="s">
        <v>737</v>
      </c>
      <c r="C70" s="379"/>
      <c r="D70" s="379"/>
      <c r="E70" s="362"/>
    </row>
    <row r="71" spans="1:5" s="531" customFormat="1" ht="12" customHeight="1">
      <c r="A71" s="515" t="s">
        <v>376</v>
      </c>
      <c r="B71" s="685" t="s">
        <v>377</v>
      </c>
      <c r="C71" s="379"/>
      <c r="D71" s="379"/>
      <c r="E71" s="362"/>
    </row>
    <row r="72" spans="1:5" s="531" customFormat="1" ht="12" customHeight="1" thickBot="1">
      <c r="A72" s="516" t="s">
        <v>378</v>
      </c>
      <c r="B72" s="686" t="s">
        <v>738</v>
      </c>
      <c r="C72" s="379"/>
      <c r="D72" s="379"/>
      <c r="E72" s="362"/>
    </row>
    <row r="73" spans="1:5" s="531" customFormat="1" ht="12" customHeight="1" thickBot="1">
      <c r="A73" s="517" t="s">
        <v>379</v>
      </c>
      <c r="B73" s="365" t="s">
        <v>380</v>
      </c>
      <c r="C73" s="375">
        <f>SUM(C74:C75)</f>
        <v>32463492</v>
      </c>
      <c r="D73" s="375">
        <f>SUM(D74:D75)</f>
        <v>32463492</v>
      </c>
      <c r="E73" s="358">
        <f>SUM(E74:E75)</f>
        <v>32463492</v>
      </c>
    </row>
    <row r="74" spans="1:5" s="531" customFormat="1" ht="12" customHeight="1">
      <c r="A74" s="514" t="s">
        <v>381</v>
      </c>
      <c r="B74" s="386" t="s">
        <v>382</v>
      </c>
      <c r="C74" s="379">
        <v>32463492</v>
      </c>
      <c r="D74" s="379">
        <v>32463492</v>
      </c>
      <c r="E74" s="379">
        <v>32463492</v>
      </c>
    </row>
    <row r="75" spans="1:5" s="531" customFormat="1" ht="12" customHeight="1" thickBot="1">
      <c r="A75" s="516" t="s">
        <v>383</v>
      </c>
      <c r="B75" s="388" t="s">
        <v>384</v>
      </c>
      <c r="C75" s="379"/>
      <c r="D75" s="379"/>
      <c r="E75" s="362"/>
    </row>
    <row r="76" spans="1:5" s="531" customFormat="1" ht="12" customHeight="1" thickBot="1">
      <c r="A76" s="517" t="s">
        <v>385</v>
      </c>
      <c r="B76" s="365" t="s">
        <v>386</v>
      </c>
      <c r="C76" s="375">
        <f>SUM(C77:C79)</f>
        <v>0</v>
      </c>
      <c r="D76" s="375">
        <f>SUM(D77:D79)</f>
        <v>5994900</v>
      </c>
      <c r="E76" s="358">
        <f>SUM(E77:E79)</f>
        <v>5994900</v>
      </c>
    </row>
    <row r="77" spans="1:5" s="531" customFormat="1" ht="12" customHeight="1">
      <c r="A77" s="514" t="s">
        <v>387</v>
      </c>
      <c r="B77" s="386" t="s">
        <v>388</v>
      </c>
      <c r="C77" s="379"/>
      <c r="D77" s="379">
        <v>5994900</v>
      </c>
      <c r="E77" s="362">
        <v>5994900</v>
      </c>
    </row>
    <row r="78" spans="1:5" s="531" customFormat="1" ht="12" customHeight="1">
      <c r="A78" s="515" t="s">
        <v>389</v>
      </c>
      <c r="B78" s="387" t="s">
        <v>390</v>
      </c>
      <c r="C78" s="379"/>
      <c r="D78" s="379"/>
      <c r="E78" s="362"/>
    </row>
    <row r="79" spans="1:5" s="531" customFormat="1" ht="12" customHeight="1" thickBot="1">
      <c r="A79" s="516" t="s">
        <v>391</v>
      </c>
      <c r="B79" s="687" t="s">
        <v>739</v>
      </c>
      <c r="C79" s="379"/>
      <c r="D79" s="379"/>
      <c r="E79" s="362"/>
    </row>
    <row r="80" spans="1:5" s="531" customFormat="1" ht="12" customHeight="1" thickBot="1">
      <c r="A80" s="517" t="s">
        <v>392</v>
      </c>
      <c r="B80" s="365" t="s">
        <v>393</v>
      </c>
      <c r="C80" s="375">
        <f>SUM(C81:C84)</f>
        <v>0</v>
      </c>
      <c r="D80" s="375">
        <f>SUM(D81:D84)</f>
        <v>0</v>
      </c>
      <c r="E80" s="358">
        <f>SUM(E81:E84)</f>
        <v>0</v>
      </c>
    </row>
    <row r="81" spans="1:5" s="531" customFormat="1" ht="12" customHeight="1">
      <c r="A81" s="518" t="s">
        <v>394</v>
      </c>
      <c r="B81" s="386" t="s">
        <v>395</v>
      </c>
      <c r="C81" s="379"/>
      <c r="D81" s="379"/>
      <c r="E81" s="362"/>
    </row>
    <row r="82" spans="1:5" s="531" customFormat="1" ht="12" customHeight="1">
      <c r="A82" s="519" t="s">
        <v>396</v>
      </c>
      <c r="B82" s="387" t="s">
        <v>397</v>
      </c>
      <c r="C82" s="379"/>
      <c r="D82" s="379"/>
      <c r="E82" s="362"/>
    </row>
    <row r="83" spans="1:5" s="531" customFormat="1" ht="12" customHeight="1">
      <c r="A83" s="519" t="s">
        <v>398</v>
      </c>
      <c r="B83" s="387" t="s">
        <v>399</v>
      </c>
      <c r="C83" s="379"/>
      <c r="D83" s="379"/>
      <c r="E83" s="362"/>
    </row>
    <row r="84" spans="1:5" s="531" customFormat="1" ht="12" customHeight="1" thickBot="1">
      <c r="A84" s="520" t="s">
        <v>400</v>
      </c>
      <c r="B84" s="388" t="s">
        <v>401</v>
      </c>
      <c r="C84" s="379"/>
      <c r="D84" s="379"/>
      <c r="E84" s="362"/>
    </row>
    <row r="85" spans="1:5" s="531" customFormat="1" ht="12" customHeight="1" thickBot="1">
      <c r="A85" s="517" t="s">
        <v>402</v>
      </c>
      <c r="B85" s="365" t="s">
        <v>403</v>
      </c>
      <c r="C85" s="400"/>
      <c r="D85" s="400"/>
      <c r="E85" s="401"/>
    </row>
    <row r="86" spans="1:5" s="531" customFormat="1" ht="12" customHeight="1" thickBot="1">
      <c r="A86" s="517" t="s">
        <v>404</v>
      </c>
      <c r="B86" s="511" t="s">
        <v>405</v>
      </c>
      <c r="C86" s="381">
        <f>+C64+C68+C73+C76+C80+C85</f>
        <v>32463492</v>
      </c>
      <c r="D86" s="381">
        <f>+D64+D68+D73+D76+D80+D85</f>
        <v>38458392</v>
      </c>
      <c r="E86" s="394">
        <f>+E64+E68+E73+E76+E80+E85</f>
        <v>38458392</v>
      </c>
    </row>
    <row r="87" spans="1:5" s="531" customFormat="1" ht="12" customHeight="1" thickBot="1">
      <c r="A87" s="521" t="s">
        <v>406</v>
      </c>
      <c r="B87" s="512" t="s">
        <v>542</v>
      </c>
      <c r="C87" s="381">
        <f>+C63+C86</f>
        <v>352547000</v>
      </c>
      <c r="D87" s="381">
        <f>+D63+D86</f>
        <v>1066162647</v>
      </c>
      <c r="E87" s="394">
        <f>+E63+E86</f>
        <v>1031841090</v>
      </c>
    </row>
    <row r="88" spans="1:5" s="531" customFormat="1" ht="15" customHeight="1">
      <c r="A88" s="486"/>
      <c r="B88" s="487"/>
      <c r="C88" s="502"/>
      <c r="D88" s="502"/>
      <c r="E88" s="502"/>
    </row>
    <row r="89" spans="1:5" ht="13.5" thickBot="1">
      <c r="A89" s="488"/>
      <c r="B89" s="489"/>
      <c r="C89" s="503"/>
      <c r="D89" s="503"/>
      <c r="E89" s="503"/>
    </row>
    <row r="90" spans="1:5" s="530" customFormat="1" ht="16.5" customHeight="1" thickBot="1">
      <c r="A90" s="744" t="s">
        <v>42</v>
      </c>
      <c r="B90" s="745"/>
      <c r="C90" s="745"/>
      <c r="D90" s="745"/>
      <c r="E90" s="746"/>
    </row>
    <row r="91" spans="1:5" s="306" customFormat="1" ht="12" customHeight="1" thickBot="1">
      <c r="A91" s="509" t="s">
        <v>6</v>
      </c>
      <c r="B91" s="347" t="s">
        <v>414</v>
      </c>
      <c r="C91" s="493">
        <f>SUM(C92:C96)</f>
        <v>232147410</v>
      </c>
      <c r="D91" s="493">
        <f>SUM(D92:D96)</f>
        <v>353871469</v>
      </c>
      <c r="E91" s="493">
        <f>SUM(E92:E96)</f>
        <v>290130564</v>
      </c>
    </row>
    <row r="92" spans="1:5" ht="12" customHeight="1">
      <c r="A92" s="522" t="s">
        <v>68</v>
      </c>
      <c r="B92" s="333" t="s">
        <v>36</v>
      </c>
      <c r="C92" s="494">
        <v>133949000</v>
      </c>
      <c r="D92" s="494">
        <v>134533000</v>
      </c>
      <c r="E92" s="494">
        <v>94139806</v>
      </c>
    </row>
    <row r="93" spans="1:5" ht="12" customHeight="1">
      <c r="A93" s="515" t="s">
        <v>69</v>
      </c>
      <c r="B93" s="331" t="s">
        <v>130</v>
      </c>
      <c r="C93" s="495">
        <v>17212000</v>
      </c>
      <c r="D93" s="495">
        <v>17345925</v>
      </c>
      <c r="E93" s="495">
        <v>12985158</v>
      </c>
    </row>
    <row r="94" spans="1:5" ht="12" customHeight="1">
      <c r="A94" s="515" t="s">
        <v>70</v>
      </c>
      <c r="B94" s="331" t="s">
        <v>97</v>
      </c>
      <c r="C94" s="497">
        <v>32578410</v>
      </c>
      <c r="D94" s="497">
        <v>148297255</v>
      </c>
      <c r="E94" s="497">
        <v>132226447</v>
      </c>
    </row>
    <row r="95" spans="1:5" ht="12" customHeight="1">
      <c r="A95" s="515" t="s">
        <v>71</v>
      </c>
      <c r="B95" s="334" t="s">
        <v>131</v>
      </c>
      <c r="C95" s="497">
        <v>10725000</v>
      </c>
      <c r="D95" s="497">
        <v>14801700</v>
      </c>
      <c r="E95" s="497">
        <v>12341719</v>
      </c>
    </row>
    <row r="96" spans="1:5" ht="12" customHeight="1">
      <c r="A96" s="515" t="s">
        <v>80</v>
      </c>
      <c r="B96" s="342" t="s">
        <v>132</v>
      </c>
      <c r="C96" s="497">
        <v>37683000</v>
      </c>
      <c r="D96" s="497">
        <v>38893589</v>
      </c>
      <c r="E96" s="497">
        <v>38437434</v>
      </c>
    </row>
    <row r="97" spans="1:5" ht="12" customHeight="1">
      <c r="A97" s="515" t="s">
        <v>72</v>
      </c>
      <c r="B97" s="331" t="s">
        <v>415</v>
      </c>
      <c r="C97" s="497"/>
      <c r="D97" s="497"/>
      <c r="E97" s="497"/>
    </row>
    <row r="98" spans="1:5" ht="12" customHeight="1">
      <c r="A98" s="515" t="s">
        <v>73</v>
      </c>
      <c r="B98" s="354" t="s">
        <v>416</v>
      </c>
      <c r="C98" s="497"/>
      <c r="D98" s="497"/>
      <c r="E98" s="497"/>
    </row>
    <row r="99" spans="1:5" ht="12" customHeight="1">
      <c r="A99" s="515" t="s">
        <v>81</v>
      </c>
      <c r="B99" s="355" t="s">
        <v>417</v>
      </c>
      <c r="C99" s="497"/>
      <c r="D99" s="497"/>
      <c r="E99" s="497"/>
    </row>
    <row r="100" spans="1:5" ht="12" customHeight="1">
      <c r="A100" s="515" t="s">
        <v>82</v>
      </c>
      <c r="B100" s="355" t="s">
        <v>418</v>
      </c>
      <c r="C100" s="497"/>
      <c r="D100" s="497"/>
      <c r="E100" s="497"/>
    </row>
    <row r="101" spans="1:5" ht="12" customHeight="1">
      <c r="A101" s="515" t="s">
        <v>83</v>
      </c>
      <c r="B101" s="354" t="s">
        <v>419</v>
      </c>
      <c r="C101" s="497">
        <v>35923000</v>
      </c>
      <c r="D101" s="497">
        <v>37041589</v>
      </c>
      <c r="E101" s="497">
        <v>36585434</v>
      </c>
    </row>
    <row r="102" spans="1:5" ht="12" customHeight="1">
      <c r="A102" s="515" t="s">
        <v>84</v>
      </c>
      <c r="B102" s="354" t="s">
        <v>420</v>
      </c>
      <c r="C102" s="497"/>
      <c r="D102" s="497"/>
      <c r="E102" s="497"/>
    </row>
    <row r="103" spans="1:5" ht="12" customHeight="1">
      <c r="A103" s="515" t="s">
        <v>86</v>
      </c>
      <c r="B103" s="355" t="s">
        <v>421</v>
      </c>
      <c r="C103" s="497"/>
      <c r="D103" s="497"/>
      <c r="E103" s="497"/>
    </row>
    <row r="104" spans="1:5" ht="12" customHeight="1">
      <c r="A104" s="523" t="s">
        <v>133</v>
      </c>
      <c r="B104" s="356" t="s">
        <v>422</v>
      </c>
      <c r="C104" s="497"/>
      <c r="D104" s="497"/>
      <c r="E104" s="497"/>
    </row>
    <row r="105" spans="1:5" ht="12" customHeight="1">
      <c r="A105" s="515" t="s">
        <v>423</v>
      </c>
      <c r="B105" s="356" t="s">
        <v>424</v>
      </c>
      <c r="C105" s="497"/>
      <c r="D105" s="497"/>
      <c r="E105" s="497"/>
    </row>
    <row r="106" spans="1:5" s="306" customFormat="1" ht="12" customHeight="1" thickBot="1">
      <c r="A106" s="524" t="s">
        <v>425</v>
      </c>
      <c r="B106" s="357" t="s">
        <v>426</v>
      </c>
      <c r="C106" s="499">
        <v>1760000</v>
      </c>
      <c r="D106" s="499">
        <v>1852000</v>
      </c>
      <c r="E106" s="499">
        <v>1852000</v>
      </c>
    </row>
    <row r="107" spans="1:5" ht="12" customHeight="1" thickBot="1">
      <c r="A107" s="348" t="s">
        <v>7</v>
      </c>
      <c r="B107" s="346" t="s">
        <v>427</v>
      </c>
      <c r="C107" s="369">
        <f>+C108+C110+C112</f>
        <v>14645000</v>
      </c>
      <c r="D107" s="369">
        <f>+D108+D110+D112</f>
        <v>603829362</v>
      </c>
      <c r="E107" s="369">
        <f>+E108+E110+E112</f>
        <v>461404314</v>
      </c>
    </row>
    <row r="108" spans="1:5" ht="12" customHeight="1">
      <c r="A108" s="514" t="s">
        <v>74</v>
      </c>
      <c r="B108" s="331" t="s">
        <v>153</v>
      </c>
      <c r="C108" s="496">
        <v>14645000</v>
      </c>
      <c r="D108" s="496">
        <v>602229362</v>
      </c>
      <c r="E108" s="496">
        <v>461404314</v>
      </c>
    </row>
    <row r="109" spans="1:5" ht="12" customHeight="1">
      <c r="A109" s="514" t="s">
        <v>75</v>
      </c>
      <c r="B109" s="335" t="s">
        <v>428</v>
      </c>
      <c r="C109" s="496"/>
      <c r="D109" s="496">
        <v>577883925</v>
      </c>
      <c r="E109" s="496"/>
    </row>
    <row r="110" spans="1:5" ht="12" customHeight="1">
      <c r="A110" s="514" t="s">
        <v>76</v>
      </c>
      <c r="B110" s="335" t="s">
        <v>134</v>
      </c>
      <c r="C110" s="495"/>
      <c r="D110" s="495">
        <v>1600000</v>
      </c>
      <c r="E110" s="495"/>
    </row>
    <row r="111" spans="1:5" ht="12" customHeight="1">
      <c r="A111" s="514" t="s">
        <v>77</v>
      </c>
      <c r="B111" s="335" t="s">
        <v>429</v>
      </c>
      <c r="C111" s="359"/>
      <c r="D111" s="359"/>
      <c r="E111" s="359"/>
    </row>
    <row r="112" spans="1:5" ht="12" customHeight="1">
      <c r="A112" s="514" t="s">
        <v>78</v>
      </c>
      <c r="B112" s="367" t="s">
        <v>155</v>
      </c>
      <c r="C112" s="359"/>
      <c r="D112" s="359"/>
      <c r="E112" s="359"/>
    </row>
    <row r="113" spans="1:5" ht="12" customHeight="1">
      <c r="A113" s="514" t="s">
        <v>85</v>
      </c>
      <c r="B113" s="366" t="s">
        <v>430</v>
      </c>
      <c r="C113" s="359"/>
      <c r="D113" s="359"/>
      <c r="E113" s="359"/>
    </row>
    <row r="114" spans="1:5" ht="12" customHeight="1">
      <c r="A114" s="514" t="s">
        <v>87</v>
      </c>
      <c r="B114" s="382" t="s">
        <v>431</v>
      </c>
      <c r="C114" s="359"/>
      <c r="D114" s="359"/>
      <c r="E114" s="359"/>
    </row>
    <row r="115" spans="1:5" ht="12" customHeight="1">
      <c r="A115" s="514" t="s">
        <v>135</v>
      </c>
      <c r="B115" s="355" t="s">
        <v>418</v>
      </c>
      <c r="C115" s="359"/>
      <c r="D115" s="359"/>
      <c r="E115" s="359"/>
    </row>
    <row r="116" spans="1:5" ht="12" customHeight="1">
      <c r="A116" s="514" t="s">
        <v>136</v>
      </c>
      <c r="B116" s="355" t="s">
        <v>432</v>
      </c>
      <c r="C116" s="359"/>
      <c r="D116" s="359"/>
      <c r="E116" s="359"/>
    </row>
    <row r="117" spans="1:5" ht="12" customHeight="1">
      <c r="A117" s="514" t="s">
        <v>137</v>
      </c>
      <c r="B117" s="355" t="s">
        <v>433</v>
      </c>
      <c r="C117" s="359"/>
      <c r="D117" s="359"/>
      <c r="E117" s="359"/>
    </row>
    <row r="118" spans="1:5" ht="12" customHeight="1">
      <c r="A118" s="514" t="s">
        <v>434</v>
      </c>
      <c r="B118" s="355" t="s">
        <v>421</v>
      </c>
      <c r="C118" s="359"/>
      <c r="D118" s="359"/>
      <c r="E118" s="359"/>
    </row>
    <row r="119" spans="1:5" ht="12" customHeight="1">
      <c r="A119" s="514" t="s">
        <v>435</v>
      </c>
      <c r="B119" s="355" t="s">
        <v>436</v>
      </c>
      <c r="C119" s="359"/>
      <c r="D119" s="359"/>
      <c r="E119" s="359"/>
    </row>
    <row r="120" spans="1:5" ht="12" customHeight="1" thickBot="1">
      <c r="A120" s="523" t="s">
        <v>437</v>
      </c>
      <c r="B120" s="355" t="s">
        <v>438</v>
      </c>
      <c r="C120" s="361"/>
      <c r="D120" s="361"/>
      <c r="E120" s="361"/>
    </row>
    <row r="121" spans="1:5" ht="12" customHeight="1" thickBot="1">
      <c r="A121" s="348" t="s">
        <v>8</v>
      </c>
      <c r="B121" s="351" t="s">
        <v>439</v>
      </c>
      <c r="C121" s="369">
        <f>+C122+C123</f>
        <v>2000000</v>
      </c>
      <c r="D121" s="369">
        <f>+D122+D123</f>
        <v>2000000</v>
      </c>
      <c r="E121" s="369">
        <f>+E122+E123</f>
        <v>0</v>
      </c>
    </row>
    <row r="122" spans="1:5" ht="12" customHeight="1">
      <c r="A122" s="514" t="s">
        <v>57</v>
      </c>
      <c r="B122" s="332" t="s">
        <v>44</v>
      </c>
      <c r="C122" s="496">
        <v>1000000</v>
      </c>
      <c r="D122" s="496">
        <v>1000000</v>
      </c>
      <c r="E122" s="496"/>
    </row>
    <row r="123" spans="1:5" ht="12" customHeight="1" thickBot="1">
      <c r="A123" s="516" t="s">
        <v>58</v>
      </c>
      <c r="B123" s="335" t="s">
        <v>45</v>
      </c>
      <c r="C123" s="496">
        <v>1000000</v>
      </c>
      <c r="D123" s="496">
        <v>1000000</v>
      </c>
      <c r="E123" s="497"/>
    </row>
    <row r="124" spans="1:5" ht="12" customHeight="1" thickBot="1">
      <c r="A124" s="348" t="s">
        <v>9</v>
      </c>
      <c r="B124" s="351" t="s">
        <v>440</v>
      </c>
      <c r="C124" s="369">
        <f>+C91+C107+C121</f>
        <v>248792410</v>
      </c>
      <c r="D124" s="369">
        <f>+D91+D107+D121</f>
        <v>959700831</v>
      </c>
      <c r="E124" s="369">
        <f>+E91+E107+E121</f>
        <v>751534878</v>
      </c>
    </row>
    <row r="125" spans="1:5" ht="12" customHeight="1" thickBot="1">
      <c r="A125" s="348" t="s">
        <v>10</v>
      </c>
      <c r="B125" s="351" t="s">
        <v>544</v>
      </c>
      <c r="C125" s="369">
        <f>+C126+C127+C128</f>
        <v>0</v>
      </c>
      <c r="D125" s="369">
        <f>+D126+D127+D128</f>
        <v>0</v>
      </c>
      <c r="E125" s="369">
        <f>+E126+E127+E128</f>
        <v>0</v>
      </c>
    </row>
    <row r="126" spans="1:5" ht="12" customHeight="1">
      <c r="A126" s="514" t="s">
        <v>61</v>
      </c>
      <c r="B126" s="332" t="s">
        <v>442</v>
      </c>
      <c r="C126" s="359"/>
      <c r="D126" s="359"/>
      <c r="E126" s="359"/>
    </row>
    <row r="127" spans="1:5" ht="12" customHeight="1">
      <c r="A127" s="514" t="s">
        <v>62</v>
      </c>
      <c r="B127" s="332" t="s">
        <v>443</v>
      </c>
      <c r="C127" s="359"/>
      <c r="D127" s="359"/>
      <c r="E127" s="359"/>
    </row>
    <row r="128" spans="1:5" ht="12" customHeight="1" thickBot="1">
      <c r="A128" s="523" t="s">
        <v>63</v>
      </c>
      <c r="B128" s="330" t="s">
        <v>444</v>
      </c>
      <c r="C128" s="359"/>
      <c r="D128" s="359"/>
      <c r="E128" s="359"/>
    </row>
    <row r="129" spans="1:5" ht="12" customHeight="1" thickBot="1">
      <c r="A129" s="348" t="s">
        <v>11</v>
      </c>
      <c r="B129" s="351" t="s">
        <v>445</v>
      </c>
      <c r="C129" s="369">
        <f>+C130+C131+C132+C133</f>
        <v>0</v>
      </c>
      <c r="D129" s="369">
        <f>+D130+D131+D132+D133</f>
        <v>0</v>
      </c>
      <c r="E129" s="369">
        <f>+E130+E131+E132+E133</f>
        <v>0</v>
      </c>
    </row>
    <row r="130" spans="1:5" ht="12" customHeight="1">
      <c r="A130" s="514" t="s">
        <v>64</v>
      </c>
      <c r="B130" s="332" t="s">
        <v>446</v>
      </c>
      <c r="C130" s="359"/>
      <c r="D130" s="359"/>
      <c r="E130" s="359"/>
    </row>
    <row r="131" spans="1:5" ht="12" customHeight="1">
      <c r="A131" s="514" t="s">
        <v>65</v>
      </c>
      <c r="B131" s="332" t="s">
        <v>447</v>
      </c>
      <c r="C131" s="359"/>
      <c r="D131" s="359"/>
      <c r="E131" s="359"/>
    </row>
    <row r="132" spans="1:5" ht="12" customHeight="1">
      <c r="A132" s="514" t="s">
        <v>345</v>
      </c>
      <c r="B132" s="332" t="s">
        <v>448</v>
      </c>
      <c r="C132" s="359"/>
      <c r="D132" s="359"/>
      <c r="E132" s="359"/>
    </row>
    <row r="133" spans="1:5" s="306" customFormat="1" ht="12" customHeight="1" thickBot="1">
      <c r="A133" s="523" t="s">
        <v>347</v>
      </c>
      <c r="B133" s="330" t="s">
        <v>449</v>
      </c>
      <c r="C133" s="359"/>
      <c r="D133" s="359"/>
      <c r="E133" s="359"/>
    </row>
    <row r="134" spans="1:11" ht="13.5" thickBot="1">
      <c r="A134" s="348" t="s">
        <v>12</v>
      </c>
      <c r="B134" s="351" t="s">
        <v>662</v>
      </c>
      <c r="C134" s="498">
        <f>+C135+C136+C138+C139+C137</f>
        <v>103754590</v>
      </c>
      <c r="D134" s="498">
        <f>+D135+D136+D138+D139+D137</f>
        <v>106461816</v>
      </c>
      <c r="E134" s="498">
        <f>+E135+E136+E138+E139+E137</f>
        <v>101850616</v>
      </c>
      <c r="K134" s="477"/>
    </row>
    <row r="135" spans="1:5" ht="12.75">
      <c r="A135" s="514" t="s">
        <v>66</v>
      </c>
      <c r="B135" s="332" t="s">
        <v>451</v>
      </c>
      <c r="C135" s="359"/>
      <c r="D135" s="359"/>
      <c r="E135" s="359"/>
    </row>
    <row r="136" spans="1:5" ht="12" customHeight="1">
      <c r="A136" s="514" t="s">
        <v>67</v>
      </c>
      <c r="B136" s="332" t="s">
        <v>452</v>
      </c>
      <c r="C136" s="359">
        <v>5736590</v>
      </c>
      <c r="D136" s="359">
        <v>5736590</v>
      </c>
      <c r="E136" s="359">
        <v>5736590</v>
      </c>
    </row>
    <row r="137" spans="1:5" ht="12" customHeight="1">
      <c r="A137" s="514" t="s">
        <v>354</v>
      </c>
      <c r="B137" s="332" t="s">
        <v>661</v>
      </c>
      <c r="C137" s="359">
        <v>98018000</v>
      </c>
      <c r="D137" s="359">
        <v>100725226</v>
      </c>
      <c r="E137" s="359">
        <v>96114026</v>
      </c>
    </row>
    <row r="138" spans="1:5" s="306" customFormat="1" ht="12" customHeight="1">
      <c r="A138" s="514" t="s">
        <v>356</v>
      </c>
      <c r="B138" s="332" t="s">
        <v>453</v>
      </c>
      <c r="C138" s="359"/>
      <c r="D138" s="359"/>
      <c r="E138" s="359"/>
    </row>
    <row r="139" spans="1:5" s="306" customFormat="1" ht="12" customHeight="1" thickBot="1">
      <c r="A139" s="523" t="s">
        <v>660</v>
      </c>
      <c r="B139" s="330" t="s">
        <v>454</v>
      </c>
      <c r="C139" s="359"/>
      <c r="D139" s="359"/>
      <c r="E139" s="359"/>
    </row>
    <row r="140" spans="1:5" s="306" customFormat="1" ht="12" customHeight="1" thickBot="1">
      <c r="A140" s="348" t="s">
        <v>13</v>
      </c>
      <c r="B140" s="351" t="s">
        <v>545</v>
      </c>
      <c r="C140" s="500">
        <f>+C141+C142+C143+C144</f>
        <v>0</v>
      </c>
      <c r="D140" s="500">
        <f>+D141+D142+D143+D144</f>
        <v>0</v>
      </c>
      <c r="E140" s="500">
        <f>+E141+E142+E143+E144</f>
        <v>0</v>
      </c>
    </row>
    <row r="141" spans="1:5" s="306" customFormat="1" ht="12" customHeight="1">
      <c r="A141" s="514" t="s">
        <v>128</v>
      </c>
      <c r="B141" s="332" t="s">
        <v>456</v>
      </c>
      <c r="C141" s="359"/>
      <c r="D141" s="359"/>
      <c r="E141" s="359"/>
    </row>
    <row r="142" spans="1:5" s="306" customFormat="1" ht="12" customHeight="1">
      <c r="A142" s="514" t="s">
        <v>129</v>
      </c>
      <c r="B142" s="332" t="s">
        <v>457</v>
      </c>
      <c r="C142" s="359"/>
      <c r="D142" s="359"/>
      <c r="E142" s="359"/>
    </row>
    <row r="143" spans="1:5" s="306" customFormat="1" ht="12" customHeight="1">
      <c r="A143" s="514" t="s">
        <v>154</v>
      </c>
      <c r="B143" s="332" t="s">
        <v>458</v>
      </c>
      <c r="C143" s="359"/>
      <c r="D143" s="359"/>
      <c r="E143" s="359"/>
    </row>
    <row r="144" spans="1:5" ht="12.75" customHeight="1" thickBot="1">
      <c r="A144" s="514" t="s">
        <v>362</v>
      </c>
      <c r="B144" s="332" t="s">
        <v>459</v>
      </c>
      <c r="C144" s="359"/>
      <c r="D144" s="359"/>
      <c r="E144" s="359"/>
    </row>
    <row r="145" spans="1:5" ht="12" customHeight="1" thickBot="1">
      <c r="A145" s="348" t="s">
        <v>14</v>
      </c>
      <c r="B145" s="351" t="s">
        <v>460</v>
      </c>
      <c r="C145" s="513">
        <f>+C125+C129+C134+C140</f>
        <v>103754590</v>
      </c>
      <c r="D145" s="513">
        <f>+D125+D129+D134+D140</f>
        <v>106461816</v>
      </c>
      <c r="E145" s="513">
        <f>+E125+E129+E134+E140</f>
        <v>101850616</v>
      </c>
    </row>
    <row r="146" spans="1:5" ht="15" customHeight="1" thickBot="1">
      <c r="A146" s="525" t="s">
        <v>15</v>
      </c>
      <c r="B146" s="371" t="s">
        <v>461</v>
      </c>
      <c r="C146" s="513">
        <f>+C124+C145</f>
        <v>352547000</v>
      </c>
      <c r="D146" s="513">
        <f>+D124+D145</f>
        <v>1066162647</v>
      </c>
      <c r="E146" s="513">
        <f>+E124+E145</f>
        <v>853385494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33" t="s">
        <v>730</v>
      </c>
      <c r="B148" s="634"/>
      <c r="C148" s="90">
        <v>5</v>
      </c>
      <c r="D148" s="91">
        <v>5</v>
      </c>
      <c r="E148" s="88">
        <v>5</v>
      </c>
    </row>
    <row r="149" spans="1:5" ht="14.25" customHeight="1" thickBot="1">
      <c r="A149" s="635" t="s">
        <v>729</v>
      </c>
      <c r="B149" s="636"/>
      <c r="C149" s="90">
        <v>140</v>
      </c>
      <c r="D149" s="91">
        <v>140</v>
      </c>
      <c r="E149" s="88">
        <v>76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505" customWidth="1"/>
    <col min="2" max="2" width="65.375" style="506" customWidth="1"/>
    <col min="3" max="5" width="17.00390625" style="507" customWidth="1"/>
    <col min="6" max="16384" width="9.375" style="32" customWidth="1"/>
  </cols>
  <sheetData>
    <row r="1" spans="1:5" s="481" customFormat="1" ht="16.5" customHeight="1" thickBot="1">
      <c r="A1" s="691"/>
      <c r="B1" s="692"/>
      <c r="C1" s="492"/>
      <c r="D1" s="492"/>
      <c r="E1" s="616" t="str">
        <f>+CONCATENATE("6.3. számú melléklet a 5/",LEFT(ÖSSZEFÜGGÉSEK!A4,4)+1,". (V.31.) önkormányzati rendelethez")</f>
        <v>6.3. számú melléklet a 5/2018. (V.31.) önkormányzati rendelethez</v>
      </c>
    </row>
    <row r="2" spans="1:5" s="528" customFormat="1" ht="15.75" customHeight="1">
      <c r="A2" s="508" t="s">
        <v>49</v>
      </c>
      <c r="B2" s="747" t="s">
        <v>150</v>
      </c>
      <c r="C2" s="748"/>
      <c r="D2" s="749"/>
      <c r="E2" s="501" t="s">
        <v>40</v>
      </c>
    </row>
    <row r="3" spans="1:5" s="528" customFormat="1" ht="24.75" thickBot="1">
      <c r="A3" s="526" t="s">
        <v>540</v>
      </c>
      <c r="B3" s="750" t="s">
        <v>664</v>
      </c>
      <c r="C3" s="751"/>
      <c r="D3" s="752"/>
      <c r="E3" s="476" t="s">
        <v>47</v>
      </c>
    </row>
    <row r="4" spans="1:5" s="529" customFormat="1" ht="15.75" customHeight="1" thickBot="1">
      <c r="A4" s="483"/>
      <c r="B4" s="483"/>
      <c r="C4" s="484"/>
      <c r="D4" s="484"/>
      <c r="E4" s="484" t="str">
        <f>'6.2. sz. mell'!E4</f>
        <v>Forintban!</v>
      </c>
    </row>
    <row r="5" spans="1:5" ht="24.75" thickBot="1">
      <c r="A5" s="316" t="s">
        <v>145</v>
      </c>
      <c r="B5" s="317" t="s">
        <v>728</v>
      </c>
      <c r="C5" s="76" t="s">
        <v>173</v>
      </c>
      <c r="D5" s="76" t="s">
        <v>178</v>
      </c>
      <c r="E5" s="485" t="s">
        <v>179</v>
      </c>
    </row>
    <row r="6" spans="1:5" s="530" customFormat="1" ht="12.75" customHeight="1" thickBot="1">
      <c r="A6" s="478" t="s">
        <v>408</v>
      </c>
      <c r="B6" s="479" t="s">
        <v>409</v>
      </c>
      <c r="C6" s="479" t="s">
        <v>410</v>
      </c>
      <c r="D6" s="89" t="s">
        <v>411</v>
      </c>
      <c r="E6" s="87" t="s">
        <v>412</v>
      </c>
    </row>
    <row r="7" spans="1:5" s="530" customFormat="1" ht="15.75" customHeight="1" thickBot="1">
      <c r="A7" s="744" t="s">
        <v>41</v>
      </c>
      <c r="B7" s="745"/>
      <c r="C7" s="745"/>
      <c r="D7" s="745"/>
      <c r="E7" s="746"/>
    </row>
    <row r="8" spans="1:5" s="530" customFormat="1" ht="12" customHeight="1" thickBot="1">
      <c r="A8" s="348" t="s">
        <v>6</v>
      </c>
      <c r="B8" s="344" t="s">
        <v>303</v>
      </c>
      <c r="C8" s="375">
        <f>SUM(C9:C14)</f>
        <v>0</v>
      </c>
      <c r="D8" s="375">
        <f>SUM(D9:D14)</f>
        <v>0</v>
      </c>
      <c r="E8" s="358">
        <f>SUM(E9:E14)</f>
        <v>0</v>
      </c>
    </row>
    <row r="9" spans="1:5" s="504" customFormat="1" ht="12" customHeight="1">
      <c r="A9" s="514" t="s">
        <v>68</v>
      </c>
      <c r="B9" s="386" t="s">
        <v>304</v>
      </c>
      <c r="C9" s="377"/>
      <c r="D9" s="377"/>
      <c r="E9" s="360"/>
    </row>
    <row r="10" spans="1:5" s="531" customFormat="1" ht="12" customHeight="1">
      <c r="A10" s="515" t="s">
        <v>69</v>
      </c>
      <c r="B10" s="387" t="s">
        <v>305</v>
      </c>
      <c r="C10" s="376"/>
      <c r="D10" s="376"/>
      <c r="E10" s="359"/>
    </row>
    <row r="11" spans="1:5" s="531" customFormat="1" ht="12" customHeight="1">
      <c r="A11" s="515" t="s">
        <v>70</v>
      </c>
      <c r="B11" s="387" t="s">
        <v>306</v>
      </c>
      <c r="C11" s="376"/>
      <c r="D11" s="376"/>
      <c r="E11" s="359"/>
    </row>
    <row r="12" spans="1:5" s="531" customFormat="1" ht="12" customHeight="1">
      <c r="A12" s="515" t="s">
        <v>71</v>
      </c>
      <c r="B12" s="387" t="s">
        <v>307</v>
      </c>
      <c r="C12" s="376"/>
      <c r="D12" s="376"/>
      <c r="E12" s="359"/>
    </row>
    <row r="13" spans="1:5" s="531" customFormat="1" ht="12" customHeight="1">
      <c r="A13" s="515" t="s">
        <v>104</v>
      </c>
      <c r="B13" s="387" t="s">
        <v>308</v>
      </c>
      <c r="C13" s="376"/>
      <c r="D13" s="376"/>
      <c r="E13" s="359"/>
    </row>
    <row r="14" spans="1:5" s="504" customFormat="1" ht="12" customHeight="1" thickBot="1">
      <c r="A14" s="516" t="s">
        <v>72</v>
      </c>
      <c r="B14" s="388" t="s">
        <v>309</v>
      </c>
      <c r="C14" s="378"/>
      <c r="D14" s="378"/>
      <c r="E14" s="361"/>
    </row>
    <row r="15" spans="1:5" s="504" customFormat="1" ht="12" customHeight="1" thickBot="1">
      <c r="A15" s="348" t="s">
        <v>7</v>
      </c>
      <c r="B15" s="365" t="s">
        <v>310</v>
      </c>
      <c r="C15" s="375">
        <f>SUM(C16:C20)</f>
        <v>2000000</v>
      </c>
      <c r="D15" s="375">
        <f>SUM(D16:D20)</f>
        <v>2000000</v>
      </c>
      <c r="E15" s="358">
        <f>SUM(E16:E20)</f>
        <v>2000000</v>
      </c>
    </row>
    <row r="16" spans="1:5" s="504" customFormat="1" ht="12" customHeight="1">
      <c r="A16" s="514" t="s">
        <v>74</v>
      </c>
      <c r="B16" s="386" t="s">
        <v>311</v>
      </c>
      <c r="C16" s="377"/>
      <c r="D16" s="377"/>
      <c r="E16" s="360"/>
    </row>
    <row r="17" spans="1:5" s="504" customFormat="1" ht="12" customHeight="1">
      <c r="A17" s="515" t="s">
        <v>75</v>
      </c>
      <c r="B17" s="387" t="s">
        <v>312</v>
      </c>
      <c r="C17" s="376"/>
      <c r="D17" s="376"/>
      <c r="E17" s="359"/>
    </row>
    <row r="18" spans="1:5" s="504" customFormat="1" ht="12" customHeight="1">
      <c r="A18" s="515" t="s">
        <v>76</v>
      </c>
      <c r="B18" s="387" t="s">
        <v>313</v>
      </c>
      <c r="C18" s="376"/>
      <c r="D18" s="376"/>
      <c r="E18" s="359"/>
    </row>
    <row r="19" spans="1:5" s="504" customFormat="1" ht="12" customHeight="1">
      <c r="A19" s="515" t="s">
        <v>77</v>
      </c>
      <c r="B19" s="387" t="s">
        <v>314</v>
      </c>
      <c r="C19" s="376"/>
      <c r="D19" s="376"/>
      <c r="E19" s="359"/>
    </row>
    <row r="20" spans="1:5" s="504" customFormat="1" ht="12" customHeight="1">
      <c r="A20" s="515" t="s">
        <v>78</v>
      </c>
      <c r="B20" s="387" t="s">
        <v>315</v>
      </c>
      <c r="C20" s="376">
        <v>2000000</v>
      </c>
      <c r="D20" s="376">
        <v>2000000</v>
      </c>
      <c r="E20" s="376">
        <v>2000000</v>
      </c>
    </row>
    <row r="21" spans="1:5" s="531" customFormat="1" ht="12" customHeight="1" thickBot="1">
      <c r="A21" s="516" t="s">
        <v>85</v>
      </c>
      <c r="B21" s="388" t="s">
        <v>316</v>
      </c>
      <c r="C21" s="378"/>
      <c r="D21" s="378"/>
      <c r="E21" s="361"/>
    </row>
    <row r="22" spans="1:5" s="531" customFormat="1" ht="12" customHeight="1" thickBot="1">
      <c r="A22" s="348" t="s">
        <v>8</v>
      </c>
      <c r="B22" s="344" t="s">
        <v>317</v>
      </c>
      <c r="C22" s="375">
        <f>SUM(C23:C27)</f>
        <v>0</v>
      </c>
      <c r="D22" s="375">
        <f>SUM(D23:D27)</f>
        <v>0</v>
      </c>
      <c r="E22" s="358">
        <f>SUM(E23:E27)</f>
        <v>0</v>
      </c>
    </row>
    <row r="23" spans="1:5" s="531" customFormat="1" ht="12" customHeight="1">
      <c r="A23" s="514" t="s">
        <v>57</v>
      </c>
      <c r="B23" s="386" t="s">
        <v>318</v>
      </c>
      <c r="C23" s="377"/>
      <c r="D23" s="377"/>
      <c r="E23" s="360"/>
    </row>
    <row r="24" spans="1:5" s="504" customFormat="1" ht="12" customHeight="1">
      <c r="A24" s="515" t="s">
        <v>58</v>
      </c>
      <c r="B24" s="387" t="s">
        <v>319</v>
      </c>
      <c r="C24" s="376"/>
      <c r="D24" s="376"/>
      <c r="E24" s="359"/>
    </row>
    <row r="25" spans="1:5" s="531" customFormat="1" ht="12" customHeight="1">
      <c r="A25" s="515" t="s">
        <v>59</v>
      </c>
      <c r="B25" s="387" t="s">
        <v>320</v>
      </c>
      <c r="C25" s="376"/>
      <c r="D25" s="376"/>
      <c r="E25" s="359"/>
    </row>
    <row r="26" spans="1:5" s="531" customFormat="1" ht="12" customHeight="1">
      <c r="A26" s="515" t="s">
        <v>60</v>
      </c>
      <c r="B26" s="387" t="s">
        <v>321</v>
      </c>
      <c r="C26" s="376"/>
      <c r="D26" s="376"/>
      <c r="E26" s="359"/>
    </row>
    <row r="27" spans="1:5" s="531" customFormat="1" ht="12" customHeight="1">
      <c r="A27" s="515" t="s">
        <v>118</v>
      </c>
      <c r="B27" s="387" t="s">
        <v>322</v>
      </c>
      <c r="C27" s="376"/>
      <c r="D27" s="376"/>
      <c r="E27" s="359"/>
    </row>
    <row r="28" spans="1:5" s="531" customFormat="1" ht="12" customHeight="1" thickBot="1">
      <c r="A28" s="516" t="s">
        <v>119</v>
      </c>
      <c r="B28" s="388" t="s">
        <v>323</v>
      </c>
      <c r="C28" s="378"/>
      <c r="D28" s="378"/>
      <c r="E28" s="361"/>
    </row>
    <row r="29" spans="1:5" s="531" customFormat="1" ht="12" customHeight="1" thickBot="1">
      <c r="A29" s="348" t="s">
        <v>120</v>
      </c>
      <c r="B29" s="344" t="s">
        <v>719</v>
      </c>
      <c r="C29" s="381">
        <f>SUM(C30:C35)</f>
        <v>3150000</v>
      </c>
      <c r="D29" s="381">
        <f>SUM(D30:D35)</f>
        <v>3150000</v>
      </c>
      <c r="E29" s="394">
        <f>SUM(E30:E35)</f>
        <v>3064000</v>
      </c>
    </row>
    <row r="30" spans="1:5" s="531" customFormat="1" ht="12" customHeight="1">
      <c r="A30" s="514" t="s">
        <v>324</v>
      </c>
      <c r="B30" s="386" t="s">
        <v>723</v>
      </c>
      <c r="C30" s="377"/>
      <c r="D30" s="377"/>
      <c r="E30" s="360"/>
    </row>
    <row r="31" spans="1:5" s="531" customFormat="1" ht="12" customHeight="1">
      <c r="A31" s="515" t="s">
        <v>325</v>
      </c>
      <c r="B31" s="387" t="s">
        <v>724</v>
      </c>
      <c r="C31" s="376"/>
      <c r="D31" s="376"/>
      <c r="E31" s="359"/>
    </row>
    <row r="32" spans="1:5" s="531" customFormat="1" ht="12" customHeight="1">
      <c r="A32" s="515" t="s">
        <v>326</v>
      </c>
      <c r="B32" s="387" t="s">
        <v>725</v>
      </c>
      <c r="C32" s="376">
        <v>3150000</v>
      </c>
      <c r="D32" s="376">
        <v>3150000</v>
      </c>
      <c r="E32" s="376">
        <v>3064000</v>
      </c>
    </row>
    <row r="33" spans="1:5" s="531" customFormat="1" ht="12" customHeight="1">
      <c r="A33" s="515" t="s">
        <v>720</v>
      </c>
      <c r="B33" s="387" t="s">
        <v>726</v>
      </c>
      <c r="C33" s="376"/>
      <c r="D33" s="376"/>
      <c r="E33" s="359"/>
    </row>
    <row r="34" spans="1:5" s="531" customFormat="1" ht="12" customHeight="1">
      <c r="A34" s="515" t="s">
        <v>721</v>
      </c>
      <c r="B34" s="387" t="s">
        <v>327</v>
      </c>
      <c r="C34" s="376"/>
      <c r="D34" s="376"/>
      <c r="E34" s="359"/>
    </row>
    <row r="35" spans="1:5" s="531" customFormat="1" ht="12" customHeight="1" thickBot="1">
      <c r="A35" s="516" t="s">
        <v>722</v>
      </c>
      <c r="B35" s="367" t="s">
        <v>328</v>
      </c>
      <c r="C35" s="378"/>
      <c r="D35" s="378"/>
      <c r="E35" s="361"/>
    </row>
    <row r="36" spans="1:5" s="531" customFormat="1" ht="12" customHeight="1" thickBot="1">
      <c r="A36" s="348" t="s">
        <v>10</v>
      </c>
      <c r="B36" s="344" t="s">
        <v>329</v>
      </c>
      <c r="C36" s="375">
        <f>SUM(C37:C46)</f>
        <v>0</v>
      </c>
      <c r="D36" s="375">
        <f>SUM(D37:D46)</f>
        <v>0</v>
      </c>
      <c r="E36" s="358">
        <f>SUM(E37:E46)</f>
        <v>0</v>
      </c>
    </row>
    <row r="37" spans="1:5" s="531" customFormat="1" ht="12" customHeight="1">
      <c r="A37" s="514" t="s">
        <v>61</v>
      </c>
      <c r="B37" s="386" t="s">
        <v>330</v>
      </c>
      <c r="C37" s="377"/>
      <c r="D37" s="377"/>
      <c r="E37" s="360"/>
    </row>
    <row r="38" spans="1:5" s="531" customFormat="1" ht="12" customHeight="1">
      <c r="A38" s="515" t="s">
        <v>62</v>
      </c>
      <c r="B38" s="387" t="s">
        <v>331</v>
      </c>
      <c r="C38" s="376"/>
      <c r="D38" s="376"/>
      <c r="E38" s="359"/>
    </row>
    <row r="39" spans="1:5" s="531" customFormat="1" ht="12" customHeight="1">
      <c r="A39" s="515" t="s">
        <v>63</v>
      </c>
      <c r="B39" s="387" t="s">
        <v>332</v>
      </c>
      <c r="C39" s="376"/>
      <c r="D39" s="376"/>
      <c r="E39" s="359"/>
    </row>
    <row r="40" spans="1:5" s="531" customFormat="1" ht="12" customHeight="1">
      <c r="A40" s="515" t="s">
        <v>122</v>
      </c>
      <c r="B40" s="387" t="s">
        <v>333</v>
      </c>
      <c r="C40" s="376"/>
      <c r="D40" s="376"/>
      <c r="E40" s="359"/>
    </row>
    <row r="41" spans="1:5" s="531" customFormat="1" ht="12" customHeight="1">
      <c r="A41" s="515" t="s">
        <v>123</v>
      </c>
      <c r="B41" s="387" t="s">
        <v>334</v>
      </c>
      <c r="C41" s="376"/>
      <c r="D41" s="376"/>
      <c r="E41" s="359"/>
    </row>
    <row r="42" spans="1:5" s="531" customFormat="1" ht="12" customHeight="1">
      <c r="A42" s="515" t="s">
        <v>124</v>
      </c>
      <c r="B42" s="387" t="s">
        <v>335</v>
      </c>
      <c r="C42" s="376"/>
      <c r="D42" s="376"/>
      <c r="E42" s="359"/>
    </row>
    <row r="43" spans="1:5" s="531" customFormat="1" ht="12" customHeight="1">
      <c r="A43" s="515" t="s">
        <v>125</v>
      </c>
      <c r="B43" s="387" t="s">
        <v>336</v>
      </c>
      <c r="C43" s="376"/>
      <c r="D43" s="376"/>
      <c r="E43" s="359"/>
    </row>
    <row r="44" spans="1:5" s="531" customFormat="1" ht="12" customHeight="1">
      <c r="A44" s="515" t="s">
        <v>126</v>
      </c>
      <c r="B44" s="387" t="s">
        <v>337</v>
      </c>
      <c r="C44" s="376"/>
      <c r="D44" s="376"/>
      <c r="E44" s="359"/>
    </row>
    <row r="45" spans="1:5" s="531" customFormat="1" ht="12" customHeight="1">
      <c r="A45" s="515" t="s">
        <v>338</v>
      </c>
      <c r="B45" s="387" t="s">
        <v>339</v>
      </c>
      <c r="C45" s="379"/>
      <c r="D45" s="379"/>
      <c r="E45" s="362"/>
    </row>
    <row r="46" spans="1:5" s="504" customFormat="1" ht="12" customHeight="1" thickBot="1">
      <c r="A46" s="516" t="s">
        <v>340</v>
      </c>
      <c r="B46" s="388" t="s">
        <v>341</v>
      </c>
      <c r="C46" s="380"/>
      <c r="D46" s="380"/>
      <c r="E46" s="363"/>
    </row>
    <row r="47" spans="1:5" s="531" customFormat="1" ht="12" customHeight="1" thickBot="1">
      <c r="A47" s="348" t="s">
        <v>11</v>
      </c>
      <c r="B47" s="344" t="s">
        <v>342</v>
      </c>
      <c r="C47" s="375">
        <f>SUM(C48:C52)</f>
        <v>0</v>
      </c>
      <c r="D47" s="375">
        <f>SUM(D48:D52)</f>
        <v>0</v>
      </c>
      <c r="E47" s="358">
        <f>SUM(E48:E52)</f>
        <v>0</v>
      </c>
    </row>
    <row r="48" spans="1:5" s="531" customFormat="1" ht="12" customHeight="1">
      <c r="A48" s="514" t="s">
        <v>64</v>
      </c>
      <c r="B48" s="386" t="s">
        <v>343</v>
      </c>
      <c r="C48" s="396"/>
      <c r="D48" s="396"/>
      <c r="E48" s="364"/>
    </row>
    <row r="49" spans="1:5" s="531" customFormat="1" ht="12" customHeight="1">
      <c r="A49" s="515" t="s">
        <v>65</v>
      </c>
      <c r="B49" s="387" t="s">
        <v>344</v>
      </c>
      <c r="C49" s="379"/>
      <c r="D49" s="379"/>
      <c r="E49" s="362"/>
    </row>
    <row r="50" spans="1:5" s="531" customFormat="1" ht="12" customHeight="1">
      <c r="A50" s="515" t="s">
        <v>345</v>
      </c>
      <c r="B50" s="387" t="s">
        <v>346</v>
      </c>
      <c r="C50" s="379"/>
      <c r="D50" s="379"/>
      <c r="E50" s="362"/>
    </row>
    <row r="51" spans="1:5" s="531" customFormat="1" ht="12" customHeight="1">
      <c r="A51" s="515" t="s">
        <v>347</v>
      </c>
      <c r="B51" s="387" t="s">
        <v>348</v>
      </c>
      <c r="C51" s="379"/>
      <c r="D51" s="379"/>
      <c r="E51" s="362"/>
    </row>
    <row r="52" spans="1:5" s="531" customFormat="1" ht="12" customHeight="1" thickBot="1">
      <c r="A52" s="516" t="s">
        <v>349</v>
      </c>
      <c r="B52" s="388" t="s">
        <v>350</v>
      </c>
      <c r="C52" s="380"/>
      <c r="D52" s="380"/>
      <c r="E52" s="363"/>
    </row>
    <row r="53" spans="1:5" s="531" customFormat="1" ht="12" customHeight="1" thickBot="1">
      <c r="A53" s="348" t="s">
        <v>127</v>
      </c>
      <c r="B53" s="344" t="s">
        <v>351</v>
      </c>
      <c r="C53" s="375">
        <f>SUM(C54:C56)</f>
        <v>0</v>
      </c>
      <c r="D53" s="375">
        <f>SUM(D54:D56)</f>
        <v>0</v>
      </c>
      <c r="E53" s="358">
        <f>SUM(E54:E56)</f>
        <v>0</v>
      </c>
    </row>
    <row r="54" spans="1:5" s="504" customFormat="1" ht="12" customHeight="1">
      <c r="A54" s="514" t="s">
        <v>66</v>
      </c>
      <c r="B54" s="386" t="s">
        <v>352</v>
      </c>
      <c r="C54" s="377"/>
      <c r="D54" s="377"/>
      <c r="E54" s="360"/>
    </row>
    <row r="55" spans="1:5" s="504" customFormat="1" ht="12" customHeight="1">
      <c r="A55" s="515" t="s">
        <v>67</v>
      </c>
      <c r="B55" s="387" t="s">
        <v>353</v>
      </c>
      <c r="C55" s="376"/>
      <c r="D55" s="376"/>
      <c r="E55" s="359"/>
    </row>
    <row r="56" spans="1:5" s="504" customFormat="1" ht="12" customHeight="1">
      <c r="A56" s="515" t="s">
        <v>354</v>
      </c>
      <c r="B56" s="387" t="s">
        <v>355</v>
      </c>
      <c r="C56" s="376"/>
      <c r="D56" s="376"/>
      <c r="E56" s="359"/>
    </row>
    <row r="57" spans="1:5" s="504" customFormat="1" ht="12" customHeight="1" thickBot="1">
      <c r="A57" s="516" t="s">
        <v>356</v>
      </c>
      <c r="B57" s="388" t="s">
        <v>357</v>
      </c>
      <c r="C57" s="378"/>
      <c r="D57" s="378"/>
      <c r="E57" s="361"/>
    </row>
    <row r="58" spans="1:5" s="531" customFormat="1" ht="12" customHeight="1" thickBot="1">
      <c r="A58" s="348" t="s">
        <v>13</v>
      </c>
      <c r="B58" s="365" t="s">
        <v>358</v>
      </c>
      <c r="C58" s="375">
        <f>SUM(C59:C61)</f>
        <v>0</v>
      </c>
      <c r="D58" s="375">
        <f>SUM(D59:D61)</f>
        <v>0</v>
      </c>
      <c r="E58" s="358">
        <f>SUM(E59:E61)</f>
        <v>0</v>
      </c>
    </row>
    <row r="59" spans="1:5" s="531" customFormat="1" ht="12" customHeight="1">
      <c r="A59" s="514" t="s">
        <v>128</v>
      </c>
      <c r="B59" s="386" t="s">
        <v>359</v>
      </c>
      <c r="C59" s="379"/>
      <c r="D59" s="379"/>
      <c r="E59" s="362"/>
    </row>
    <row r="60" spans="1:5" s="531" customFormat="1" ht="12" customHeight="1">
      <c r="A60" s="515" t="s">
        <v>129</v>
      </c>
      <c r="B60" s="387" t="s">
        <v>543</v>
      </c>
      <c r="C60" s="379"/>
      <c r="D60" s="379"/>
      <c r="E60" s="362"/>
    </row>
    <row r="61" spans="1:5" s="531" customFormat="1" ht="12" customHeight="1">
      <c r="A61" s="515" t="s">
        <v>154</v>
      </c>
      <c r="B61" s="387" t="s">
        <v>361</v>
      </c>
      <c r="C61" s="379"/>
      <c r="D61" s="379"/>
      <c r="E61" s="362"/>
    </row>
    <row r="62" spans="1:5" s="531" customFormat="1" ht="12" customHeight="1" thickBot="1">
      <c r="A62" s="516" t="s">
        <v>362</v>
      </c>
      <c r="B62" s="388" t="s">
        <v>363</v>
      </c>
      <c r="C62" s="379"/>
      <c r="D62" s="379"/>
      <c r="E62" s="362"/>
    </row>
    <row r="63" spans="1:5" s="531" customFormat="1" ht="12" customHeight="1" thickBot="1">
      <c r="A63" s="348" t="s">
        <v>14</v>
      </c>
      <c r="B63" s="344" t="s">
        <v>364</v>
      </c>
      <c r="C63" s="381">
        <f>+C8+C15+C22+C29+C36+C47+C53+C58</f>
        <v>5150000</v>
      </c>
      <c r="D63" s="381">
        <f>+D8+D15+D22+D29+D36+D47+D53+D58</f>
        <v>5150000</v>
      </c>
      <c r="E63" s="394">
        <f>+E8+E15+E22+E29+E36+E47+E53+E58</f>
        <v>5064000</v>
      </c>
    </row>
    <row r="64" spans="1:5" s="531" customFormat="1" ht="12" customHeight="1" thickBot="1">
      <c r="A64" s="517" t="s">
        <v>541</v>
      </c>
      <c r="B64" s="365" t="s">
        <v>366</v>
      </c>
      <c r="C64" s="375">
        <f>SUM(C65:C67)</f>
        <v>0</v>
      </c>
      <c r="D64" s="375">
        <f>SUM(D65:D67)</f>
        <v>0</v>
      </c>
      <c r="E64" s="358">
        <f>SUM(E65:E67)</f>
        <v>0</v>
      </c>
    </row>
    <row r="65" spans="1:5" s="531" customFormat="1" ht="12" customHeight="1">
      <c r="A65" s="514" t="s">
        <v>367</v>
      </c>
      <c r="B65" s="386" t="s">
        <v>368</v>
      </c>
      <c r="C65" s="379"/>
      <c r="D65" s="379"/>
      <c r="E65" s="362"/>
    </row>
    <row r="66" spans="1:5" s="531" customFormat="1" ht="12" customHeight="1">
      <c r="A66" s="515" t="s">
        <v>369</v>
      </c>
      <c r="B66" s="387" t="s">
        <v>370</v>
      </c>
      <c r="C66" s="379"/>
      <c r="D66" s="379"/>
      <c r="E66" s="362"/>
    </row>
    <row r="67" spans="1:5" s="531" customFormat="1" ht="12" customHeight="1" thickBot="1">
      <c r="A67" s="516" t="s">
        <v>371</v>
      </c>
      <c r="B67" s="510" t="s">
        <v>372</v>
      </c>
      <c r="C67" s="379"/>
      <c r="D67" s="379"/>
      <c r="E67" s="362"/>
    </row>
    <row r="68" spans="1:5" s="531" customFormat="1" ht="12" customHeight="1" thickBot="1">
      <c r="A68" s="517" t="s">
        <v>373</v>
      </c>
      <c r="B68" s="365" t="s">
        <v>374</v>
      </c>
      <c r="C68" s="375">
        <f>SUM(C69:C72)</f>
        <v>0</v>
      </c>
      <c r="D68" s="375">
        <f>SUM(D69:D72)</f>
        <v>0</v>
      </c>
      <c r="E68" s="358">
        <f>SUM(E69:E72)</f>
        <v>0</v>
      </c>
    </row>
    <row r="69" spans="1:5" s="531" customFormat="1" ht="12" customHeight="1">
      <c r="A69" s="514" t="s">
        <v>105</v>
      </c>
      <c r="B69" s="685" t="s">
        <v>375</v>
      </c>
      <c r="C69" s="379"/>
      <c r="D69" s="379"/>
      <c r="E69" s="362"/>
    </row>
    <row r="70" spans="1:5" s="531" customFormat="1" ht="12" customHeight="1">
      <c r="A70" s="515" t="s">
        <v>106</v>
      </c>
      <c r="B70" s="685" t="s">
        <v>737</v>
      </c>
      <c r="C70" s="379"/>
      <c r="D70" s="379"/>
      <c r="E70" s="362"/>
    </row>
    <row r="71" spans="1:5" s="531" customFormat="1" ht="12" customHeight="1">
      <c r="A71" s="515" t="s">
        <v>376</v>
      </c>
      <c r="B71" s="685" t="s">
        <v>377</v>
      </c>
      <c r="C71" s="379"/>
      <c r="D71" s="379"/>
      <c r="E71" s="362"/>
    </row>
    <row r="72" spans="1:5" s="531" customFormat="1" ht="12" customHeight="1" thickBot="1">
      <c r="A72" s="516" t="s">
        <v>378</v>
      </c>
      <c r="B72" s="686" t="s">
        <v>738</v>
      </c>
      <c r="C72" s="379"/>
      <c r="D72" s="379"/>
      <c r="E72" s="362"/>
    </row>
    <row r="73" spans="1:5" s="531" customFormat="1" ht="12" customHeight="1" thickBot="1">
      <c r="A73" s="517" t="s">
        <v>379</v>
      </c>
      <c r="B73" s="365" t="s">
        <v>380</v>
      </c>
      <c r="C73" s="375">
        <f>SUM(C74:C75)</f>
        <v>0</v>
      </c>
      <c r="D73" s="375">
        <f>SUM(D74:D75)</f>
        <v>0</v>
      </c>
      <c r="E73" s="358">
        <f>SUM(E74:E75)</f>
        <v>0</v>
      </c>
    </row>
    <row r="74" spans="1:5" s="531" customFormat="1" ht="12" customHeight="1">
      <c r="A74" s="514" t="s">
        <v>381</v>
      </c>
      <c r="B74" s="386" t="s">
        <v>382</v>
      </c>
      <c r="C74" s="379"/>
      <c r="D74" s="379"/>
      <c r="E74" s="362"/>
    </row>
    <row r="75" spans="1:5" s="531" customFormat="1" ht="12" customHeight="1" thickBot="1">
      <c r="A75" s="516" t="s">
        <v>383</v>
      </c>
      <c r="B75" s="388" t="s">
        <v>384</v>
      </c>
      <c r="C75" s="379"/>
      <c r="D75" s="379"/>
      <c r="E75" s="362"/>
    </row>
    <row r="76" spans="1:5" s="531" customFormat="1" ht="12" customHeight="1" thickBot="1">
      <c r="A76" s="517" t="s">
        <v>385</v>
      </c>
      <c r="B76" s="365" t="s">
        <v>386</v>
      </c>
      <c r="C76" s="375">
        <f>SUM(C77:C79)</f>
        <v>0</v>
      </c>
      <c r="D76" s="375">
        <f>SUM(D77:D79)</f>
        <v>0</v>
      </c>
      <c r="E76" s="358">
        <f>SUM(E77:E79)</f>
        <v>0</v>
      </c>
    </row>
    <row r="77" spans="1:5" s="531" customFormat="1" ht="12" customHeight="1">
      <c r="A77" s="514" t="s">
        <v>387</v>
      </c>
      <c r="B77" s="386" t="s">
        <v>388</v>
      </c>
      <c r="C77" s="379"/>
      <c r="D77" s="379"/>
      <c r="E77" s="362"/>
    </row>
    <row r="78" spans="1:5" s="531" customFormat="1" ht="12" customHeight="1">
      <c r="A78" s="515" t="s">
        <v>389</v>
      </c>
      <c r="B78" s="387" t="s">
        <v>390</v>
      </c>
      <c r="C78" s="379"/>
      <c r="D78" s="379"/>
      <c r="E78" s="362"/>
    </row>
    <row r="79" spans="1:5" s="531" customFormat="1" ht="12" customHeight="1" thickBot="1">
      <c r="A79" s="516" t="s">
        <v>391</v>
      </c>
      <c r="B79" s="687" t="s">
        <v>739</v>
      </c>
      <c r="C79" s="379"/>
      <c r="D79" s="379"/>
      <c r="E79" s="362"/>
    </row>
    <row r="80" spans="1:5" s="531" customFormat="1" ht="12" customHeight="1" thickBot="1">
      <c r="A80" s="517" t="s">
        <v>392</v>
      </c>
      <c r="B80" s="365" t="s">
        <v>393</v>
      </c>
      <c r="C80" s="375">
        <f>SUM(C81:C84)</f>
        <v>0</v>
      </c>
      <c r="D80" s="375">
        <f>SUM(D81:D84)</f>
        <v>0</v>
      </c>
      <c r="E80" s="358">
        <f>SUM(E81:E84)</f>
        <v>0</v>
      </c>
    </row>
    <row r="81" spans="1:5" s="531" customFormat="1" ht="12" customHeight="1">
      <c r="A81" s="518" t="s">
        <v>394</v>
      </c>
      <c r="B81" s="386" t="s">
        <v>395</v>
      </c>
      <c r="C81" s="379"/>
      <c r="D81" s="379"/>
      <c r="E81" s="362"/>
    </row>
    <row r="82" spans="1:5" s="531" customFormat="1" ht="12" customHeight="1">
      <c r="A82" s="519" t="s">
        <v>396</v>
      </c>
      <c r="B82" s="387" t="s">
        <v>397</v>
      </c>
      <c r="C82" s="379"/>
      <c r="D82" s="379"/>
      <c r="E82" s="362"/>
    </row>
    <row r="83" spans="1:5" s="531" customFormat="1" ht="12" customHeight="1">
      <c r="A83" s="519" t="s">
        <v>398</v>
      </c>
      <c r="B83" s="387" t="s">
        <v>399</v>
      </c>
      <c r="C83" s="379"/>
      <c r="D83" s="379"/>
      <c r="E83" s="362"/>
    </row>
    <row r="84" spans="1:5" s="531" customFormat="1" ht="12" customHeight="1" thickBot="1">
      <c r="A84" s="520" t="s">
        <v>400</v>
      </c>
      <c r="B84" s="388" t="s">
        <v>401</v>
      </c>
      <c r="C84" s="379"/>
      <c r="D84" s="379"/>
      <c r="E84" s="362"/>
    </row>
    <row r="85" spans="1:5" s="531" customFormat="1" ht="12" customHeight="1" thickBot="1">
      <c r="A85" s="517" t="s">
        <v>402</v>
      </c>
      <c r="B85" s="365" t="s">
        <v>403</v>
      </c>
      <c r="C85" s="400"/>
      <c r="D85" s="400"/>
      <c r="E85" s="401"/>
    </row>
    <row r="86" spans="1:5" s="531" customFormat="1" ht="12" customHeight="1" thickBot="1">
      <c r="A86" s="517" t="s">
        <v>404</v>
      </c>
      <c r="B86" s="511" t="s">
        <v>405</v>
      </c>
      <c r="C86" s="381">
        <f>+C64+C68+C73+C76+C80+C85</f>
        <v>0</v>
      </c>
      <c r="D86" s="381">
        <f>+D64+D68+D73+D76+D80+D85</f>
        <v>0</v>
      </c>
      <c r="E86" s="394">
        <f>+E64+E68+E73+E76+E80+E85</f>
        <v>0</v>
      </c>
    </row>
    <row r="87" spans="1:5" s="531" customFormat="1" ht="12" customHeight="1" thickBot="1">
      <c r="A87" s="521" t="s">
        <v>406</v>
      </c>
      <c r="B87" s="512" t="s">
        <v>542</v>
      </c>
      <c r="C87" s="381">
        <f>+C63+C86</f>
        <v>5150000</v>
      </c>
      <c r="D87" s="381">
        <f>+D63+D86</f>
        <v>5150000</v>
      </c>
      <c r="E87" s="394">
        <f>+E63+E86</f>
        <v>5064000</v>
      </c>
    </row>
    <row r="88" spans="1:5" s="531" customFormat="1" ht="15" customHeight="1">
      <c r="A88" s="486"/>
      <c r="B88" s="487"/>
      <c r="C88" s="502"/>
      <c r="D88" s="502"/>
      <c r="E88" s="502"/>
    </row>
    <row r="89" spans="1:5" ht="13.5" thickBot="1">
      <c r="A89" s="488"/>
      <c r="B89" s="489"/>
      <c r="C89" s="503"/>
      <c r="D89" s="503"/>
      <c r="E89" s="503"/>
    </row>
    <row r="90" spans="1:5" s="530" customFormat="1" ht="16.5" customHeight="1" thickBot="1">
      <c r="A90" s="744" t="s">
        <v>42</v>
      </c>
      <c r="B90" s="745"/>
      <c r="C90" s="745"/>
      <c r="D90" s="745"/>
      <c r="E90" s="746"/>
    </row>
    <row r="91" spans="1:5" s="306" customFormat="1" ht="12" customHeight="1" thickBot="1">
      <c r="A91" s="509" t="s">
        <v>6</v>
      </c>
      <c r="B91" s="347" t="s">
        <v>414</v>
      </c>
      <c r="C91" s="493">
        <f>SUM(C92:C96)</f>
        <v>5150000</v>
      </c>
      <c r="D91" s="493">
        <f>SUM(D92:D96)</f>
        <v>5150000</v>
      </c>
      <c r="E91" s="493">
        <f>SUM(E92:E96)</f>
        <v>5064000</v>
      </c>
    </row>
    <row r="92" spans="1:5" ht="12" customHeight="1">
      <c r="A92" s="522" t="s">
        <v>68</v>
      </c>
      <c r="B92" s="333" t="s">
        <v>36</v>
      </c>
      <c r="C92" s="494">
        <v>4185000</v>
      </c>
      <c r="D92" s="494">
        <v>4185000</v>
      </c>
      <c r="E92" s="494">
        <v>4084000</v>
      </c>
    </row>
    <row r="93" spans="1:5" ht="12" customHeight="1">
      <c r="A93" s="515" t="s">
        <v>69</v>
      </c>
      <c r="B93" s="331" t="s">
        <v>130</v>
      </c>
      <c r="C93" s="495">
        <v>965000</v>
      </c>
      <c r="D93" s="495">
        <v>965000</v>
      </c>
      <c r="E93" s="495">
        <v>980000</v>
      </c>
    </row>
    <row r="94" spans="1:5" ht="12" customHeight="1">
      <c r="A94" s="515" t="s">
        <v>70</v>
      </c>
      <c r="B94" s="331" t="s">
        <v>97</v>
      </c>
      <c r="C94" s="497"/>
      <c r="D94" s="497"/>
      <c r="E94" s="497"/>
    </row>
    <row r="95" spans="1:5" ht="12" customHeight="1">
      <c r="A95" s="515" t="s">
        <v>71</v>
      </c>
      <c r="B95" s="334" t="s">
        <v>131</v>
      </c>
      <c r="C95" s="497"/>
      <c r="D95" s="497"/>
      <c r="E95" s="497"/>
    </row>
    <row r="96" spans="1:5" ht="12" customHeight="1">
      <c r="A96" s="515" t="s">
        <v>80</v>
      </c>
      <c r="B96" s="342" t="s">
        <v>132</v>
      </c>
      <c r="C96" s="497"/>
      <c r="D96" s="497"/>
      <c r="E96" s="497"/>
    </row>
    <row r="97" spans="1:5" ht="12" customHeight="1">
      <c r="A97" s="515" t="s">
        <v>72</v>
      </c>
      <c r="B97" s="331" t="s">
        <v>415</v>
      </c>
      <c r="C97" s="497"/>
      <c r="D97" s="497"/>
      <c r="E97" s="497"/>
    </row>
    <row r="98" spans="1:5" ht="12" customHeight="1">
      <c r="A98" s="515" t="s">
        <v>73</v>
      </c>
      <c r="B98" s="354" t="s">
        <v>416</v>
      </c>
      <c r="C98" s="497"/>
      <c r="D98" s="497"/>
      <c r="E98" s="497"/>
    </row>
    <row r="99" spans="1:5" ht="12" customHeight="1">
      <c r="A99" s="515" t="s">
        <v>81</v>
      </c>
      <c r="B99" s="355" t="s">
        <v>417</v>
      </c>
      <c r="C99" s="497"/>
      <c r="D99" s="497"/>
      <c r="E99" s="497"/>
    </row>
    <row r="100" spans="1:5" ht="12" customHeight="1">
      <c r="A100" s="515" t="s">
        <v>82</v>
      </c>
      <c r="B100" s="355" t="s">
        <v>418</v>
      </c>
      <c r="C100" s="497"/>
      <c r="D100" s="497"/>
      <c r="E100" s="497"/>
    </row>
    <row r="101" spans="1:5" ht="12" customHeight="1">
      <c r="A101" s="515" t="s">
        <v>83</v>
      </c>
      <c r="B101" s="354" t="s">
        <v>419</v>
      </c>
      <c r="C101" s="497"/>
      <c r="D101" s="497"/>
      <c r="E101" s="497"/>
    </row>
    <row r="102" spans="1:5" ht="12" customHeight="1">
      <c r="A102" s="515" t="s">
        <v>84</v>
      </c>
      <c r="B102" s="354" t="s">
        <v>420</v>
      </c>
      <c r="C102" s="497"/>
      <c r="D102" s="497"/>
      <c r="E102" s="497"/>
    </row>
    <row r="103" spans="1:5" ht="12" customHeight="1">
      <c r="A103" s="515" t="s">
        <v>86</v>
      </c>
      <c r="B103" s="355" t="s">
        <v>421</v>
      </c>
      <c r="C103" s="497"/>
      <c r="D103" s="497"/>
      <c r="E103" s="497"/>
    </row>
    <row r="104" spans="1:5" ht="12" customHeight="1">
      <c r="A104" s="523" t="s">
        <v>133</v>
      </c>
      <c r="B104" s="356" t="s">
        <v>422</v>
      </c>
      <c r="C104" s="497"/>
      <c r="D104" s="497"/>
      <c r="E104" s="497"/>
    </row>
    <row r="105" spans="1:5" ht="12" customHeight="1">
      <c r="A105" s="515" t="s">
        <v>423</v>
      </c>
      <c r="B105" s="356" t="s">
        <v>424</v>
      </c>
      <c r="C105" s="497"/>
      <c r="D105" s="497"/>
      <c r="E105" s="497"/>
    </row>
    <row r="106" spans="1:5" s="306" customFormat="1" ht="12" customHeight="1" thickBot="1">
      <c r="A106" s="524" t="s">
        <v>425</v>
      </c>
      <c r="B106" s="357" t="s">
        <v>426</v>
      </c>
      <c r="C106" s="499"/>
      <c r="D106" s="499"/>
      <c r="E106" s="499"/>
    </row>
    <row r="107" spans="1:5" ht="12" customHeight="1" thickBot="1">
      <c r="A107" s="348" t="s">
        <v>7</v>
      </c>
      <c r="B107" s="346" t="s">
        <v>427</v>
      </c>
      <c r="C107" s="369">
        <f>+C108+C110+C112</f>
        <v>0</v>
      </c>
      <c r="D107" s="369">
        <f>+D108+D110+D112</f>
        <v>0</v>
      </c>
      <c r="E107" s="369">
        <f>+E108+E110+E112</f>
        <v>0</v>
      </c>
    </row>
    <row r="108" spans="1:5" ht="12" customHeight="1">
      <c r="A108" s="514" t="s">
        <v>74</v>
      </c>
      <c r="B108" s="331" t="s">
        <v>153</v>
      </c>
      <c r="C108" s="496"/>
      <c r="D108" s="496"/>
      <c r="E108" s="496"/>
    </row>
    <row r="109" spans="1:5" ht="12" customHeight="1">
      <c r="A109" s="514" t="s">
        <v>75</v>
      </c>
      <c r="B109" s="335" t="s">
        <v>428</v>
      </c>
      <c r="C109" s="496"/>
      <c r="D109" s="496"/>
      <c r="E109" s="496"/>
    </row>
    <row r="110" spans="1:5" ht="12" customHeight="1">
      <c r="A110" s="514" t="s">
        <v>76</v>
      </c>
      <c r="B110" s="335" t="s">
        <v>134</v>
      </c>
      <c r="C110" s="495"/>
      <c r="D110" s="495"/>
      <c r="E110" s="495"/>
    </row>
    <row r="111" spans="1:5" ht="12" customHeight="1">
      <c r="A111" s="514" t="s">
        <v>77</v>
      </c>
      <c r="B111" s="335" t="s">
        <v>429</v>
      </c>
      <c r="C111" s="359"/>
      <c r="D111" s="359"/>
      <c r="E111" s="359"/>
    </row>
    <row r="112" spans="1:5" ht="12" customHeight="1">
      <c r="A112" s="514" t="s">
        <v>78</v>
      </c>
      <c r="B112" s="367" t="s">
        <v>155</v>
      </c>
      <c r="C112" s="359"/>
      <c r="D112" s="359"/>
      <c r="E112" s="359"/>
    </row>
    <row r="113" spans="1:5" ht="12" customHeight="1">
      <c r="A113" s="514" t="s">
        <v>85</v>
      </c>
      <c r="B113" s="366" t="s">
        <v>430</v>
      </c>
      <c r="C113" s="359"/>
      <c r="D113" s="359"/>
      <c r="E113" s="359"/>
    </row>
    <row r="114" spans="1:5" ht="12" customHeight="1">
      <c r="A114" s="514" t="s">
        <v>87</v>
      </c>
      <c r="B114" s="382" t="s">
        <v>431</v>
      </c>
      <c r="C114" s="359"/>
      <c r="D114" s="359"/>
      <c r="E114" s="359"/>
    </row>
    <row r="115" spans="1:5" ht="12" customHeight="1">
      <c r="A115" s="514" t="s">
        <v>135</v>
      </c>
      <c r="B115" s="355" t="s">
        <v>418</v>
      </c>
      <c r="C115" s="359"/>
      <c r="D115" s="359"/>
      <c r="E115" s="359"/>
    </row>
    <row r="116" spans="1:5" ht="12" customHeight="1">
      <c r="A116" s="514" t="s">
        <v>136</v>
      </c>
      <c r="B116" s="355" t="s">
        <v>432</v>
      </c>
      <c r="C116" s="359"/>
      <c r="D116" s="359"/>
      <c r="E116" s="359"/>
    </row>
    <row r="117" spans="1:5" ht="12" customHeight="1">
      <c r="A117" s="514" t="s">
        <v>137</v>
      </c>
      <c r="B117" s="355" t="s">
        <v>433</v>
      </c>
      <c r="C117" s="359"/>
      <c r="D117" s="359"/>
      <c r="E117" s="359"/>
    </row>
    <row r="118" spans="1:5" ht="12" customHeight="1">
      <c r="A118" s="514" t="s">
        <v>434</v>
      </c>
      <c r="B118" s="355" t="s">
        <v>421</v>
      </c>
      <c r="C118" s="359"/>
      <c r="D118" s="359"/>
      <c r="E118" s="359"/>
    </row>
    <row r="119" spans="1:5" ht="12" customHeight="1">
      <c r="A119" s="514" t="s">
        <v>435</v>
      </c>
      <c r="B119" s="355" t="s">
        <v>436</v>
      </c>
      <c r="C119" s="359"/>
      <c r="D119" s="359"/>
      <c r="E119" s="359"/>
    </row>
    <row r="120" spans="1:5" ht="12" customHeight="1" thickBot="1">
      <c r="A120" s="523" t="s">
        <v>437</v>
      </c>
      <c r="B120" s="355" t="s">
        <v>438</v>
      </c>
      <c r="C120" s="361"/>
      <c r="D120" s="361"/>
      <c r="E120" s="361"/>
    </row>
    <row r="121" spans="1:5" ht="12" customHeight="1" thickBot="1">
      <c r="A121" s="348" t="s">
        <v>8</v>
      </c>
      <c r="B121" s="351" t="s">
        <v>439</v>
      </c>
      <c r="C121" s="369">
        <f>+C122+C123</f>
        <v>0</v>
      </c>
      <c r="D121" s="369">
        <f>+D122+D123</f>
        <v>0</v>
      </c>
      <c r="E121" s="369">
        <f>+E122+E123</f>
        <v>0</v>
      </c>
    </row>
    <row r="122" spans="1:5" ht="12" customHeight="1">
      <c r="A122" s="514" t="s">
        <v>57</v>
      </c>
      <c r="B122" s="332" t="s">
        <v>44</v>
      </c>
      <c r="C122" s="496"/>
      <c r="D122" s="496"/>
      <c r="E122" s="496"/>
    </row>
    <row r="123" spans="1:5" ht="12" customHeight="1" thickBot="1">
      <c r="A123" s="516" t="s">
        <v>58</v>
      </c>
      <c r="B123" s="335" t="s">
        <v>45</v>
      </c>
      <c r="C123" s="497"/>
      <c r="D123" s="497"/>
      <c r="E123" s="497"/>
    </row>
    <row r="124" spans="1:5" ht="12" customHeight="1" thickBot="1">
      <c r="A124" s="348" t="s">
        <v>9</v>
      </c>
      <c r="B124" s="351" t="s">
        <v>440</v>
      </c>
      <c r="C124" s="369">
        <f>+C91+C107+C121</f>
        <v>5150000</v>
      </c>
      <c r="D124" s="369">
        <f>+D91+D107+D121</f>
        <v>5150000</v>
      </c>
      <c r="E124" s="369">
        <f>+E91+E107+E121</f>
        <v>5064000</v>
      </c>
    </row>
    <row r="125" spans="1:5" ht="12" customHeight="1" thickBot="1">
      <c r="A125" s="348" t="s">
        <v>10</v>
      </c>
      <c r="B125" s="351" t="s">
        <v>544</v>
      </c>
      <c r="C125" s="369">
        <f>+C126+C127+C128</f>
        <v>0</v>
      </c>
      <c r="D125" s="369">
        <f>+D126+D127+D128</f>
        <v>0</v>
      </c>
      <c r="E125" s="369">
        <f>+E126+E127+E128</f>
        <v>0</v>
      </c>
    </row>
    <row r="126" spans="1:5" ht="12" customHeight="1">
      <c r="A126" s="514" t="s">
        <v>61</v>
      </c>
      <c r="B126" s="332" t="s">
        <v>442</v>
      </c>
      <c r="C126" s="359"/>
      <c r="D126" s="359"/>
      <c r="E126" s="359"/>
    </row>
    <row r="127" spans="1:5" ht="12" customHeight="1">
      <c r="A127" s="514" t="s">
        <v>62</v>
      </c>
      <c r="B127" s="332" t="s">
        <v>443</v>
      </c>
      <c r="C127" s="359"/>
      <c r="D127" s="359"/>
      <c r="E127" s="359"/>
    </row>
    <row r="128" spans="1:5" ht="12" customHeight="1" thickBot="1">
      <c r="A128" s="523" t="s">
        <v>63</v>
      </c>
      <c r="B128" s="330" t="s">
        <v>444</v>
      </c>
      <c r="C128" s="359"/>
      <c r="D128" s="359"/>
      <c r="E128" s="359"/>
    </row>
    <row r="129" spans="1:5" ht="12" customHeight="1" thickBot="1">
      <c r="A129" s="348" t="s">
        <v>11</v>
      </c>
      <c r="B129" s="351" t="s">
        <v>445</v>
      </c>
      <c r="C129" s="369">
        <f>+C130+C131+C132+C133</f>
        <v>0</v>
      </c>
      <c r="D129" s="369">
        <f>+D130+D131+D132+D133</f>
        <v>0</v>
      </c>
      <c r="E129" s="369">
        <f>+E130+E131+E132+E133</f>
        <v>0</v>
      </c>
    </row>
    <row r="130" spans="1:5" ht="12" customHeight="1">
      <c r="A130" s="514" t="s">
        <v>64</v>
      </c>
      <c r="B130" s="332" t="s">
        <v>446</v>
      </c>
      <c r="C130" s="359"/>
      <c r="D130" s="359"/>
      <c r="E130" s="359"/>
    </row>
    <row r="131" spans="1:5" ht="12" customHeight="1">
      <c r="A131" s="514" t="s">
        <v>65</v>
      </c>
      <c r="B131" s="332" t="s">
        <v>447</v>
      </c>
      <c r="C131" s="359"/>
      <c r="D131" s="359"/>
      <c r="E131" s="359"/>
    </row>
    <row r="132" spans="1:5" ht="12" customHeight="1">
      <c r="A132" s="514" t="s">
        <v>345</v>
      </c>
      <c r="B132" s="332" t="s">
        <v>448</v>
      </c>
      <c r="C132" s="359"/>
      <c r="D132" s="359"/>
      <c r="E132" s="359"/>
    </row>
    <row r="133" spans="1:5" s="306" customFormat="1" ht="12" customHeight="1" thickBot="1">
      <c r="A133" s="523" t="s">
        <v>347</v>
      </c>
      <c r="B133" s="330" t="s">
        <v>449</v>
      </c>
      <c r="C133" s="359"/>
      <c r="D133" s="359"/>
      <c r="E133" s="359"/>
    </row>
    <row r="134" spans="1:11" ht="13.5" thickBot="1">
      <c r="A134" s="348" t="s">
        <v>12</v>
      </c>
      <c r="B134" s="351" t="s">
        <v>662</v>
      </c>
      <c r="C134" s="498">
        <f>+C135+C136+C138+C139+C137</f>
        <v>0</v>
      </c>
      <c r="D134" s="498">
        <f>+D135+D136+D138+D139+D137</f>
        <v>0</v>
      </c>
      <c r="E134" s="498">
        <f>+E135+E136+E138+E139+E137</f>
        <v>0</v>
      </c>
      <c r="K134" s="477"/>
    </row>
    <row r="135" spans="1:5" ht="12.75">
      <c r="A135" s="514" t="s">
        <v>66</v>
      </c>
      <c r="B135" s="332" t="s">
        <v>451</v>
      </c>
      <c r="C135" s="359"/>
      <c r="D135" s="359"/>
      <c r="E135" s="359"/>
    </row>
    <row r="136" spans="1:5" ht="12" customHeight="1">
      <c r="A136" s="514" t="s">
        <v>67</v>
      </c>
      <c r="B136" s="332" t="s">
        <v>452</v>
      </c>
      <c r="C136" s="359"/>
      <c r="D136" s="359"/>
      <c r="E136" s="359"/>
    </row>
    <row r="137" spans="1:5" ht="12" customHeight="1">
      <c r="A137" s="514" t="s">
        <v>354</v>
      </c>
      <c r="B137" s="332" t="s">
        <v>661</v>
      </c>
      <c r="C137" s="359"/>
      <c r="D137" s="359"/>
      <c r="E137" s="359"/>
    </row>
    <row r="138" spans="1:5" s="306" customFormat="1" ht="12" customHeight="1">
      <c r="A138" s="514" t="s">
        <v>356</v>
      </c>
      <c r="B138" s="332" t="s">
        <v>453</v>
      </c>
      <c r="C138" s="359"/>
      <c r="D138" s="359"/>
      <c r="E138" s="359"/>
    </row>
    <row r="139" spans="1:5" s="306" customFormat="1" ht="12" customHeight="1" thickBot="1">
      <c r="A139" s="523" t="s">
        <v>660</v>
      </c>
      <c r="B139" s="330" t="s">
        <v>454</v>
      </c>
      <c r="C139" s="359"/>
      <c r="D139" s="359"/>
      <c r="E139" s="359"/>
    </row>
    <row r="140" spans="1:5" s="306" customFormat="1" ht="12" customHeight="1" thickBot="1">
      <c r="A140" s="348" t="s">
        <v>13</v>
      </c>
      <c r="B140" s="351" t="s">
        <v>545</v>
      </c>
      <c r="C140" s="500">
        <f>+C141+C142+C143+C144</f>
        <v>0</v>
      </c>
      <c r="D140" s="500">
        <f>+D141+D142+D143+D144</f>
        <v>0</v>
      </c>
      <c r="E140" s="500">
        <f>+E141+E142+E143+E144</f>
        <v>0</v>
      </c>
    </row>
    <row r="141" spans="1:5" s="306" customFormat="1" ht="12" customHeight="1">
      <c r="A141" s="514" t="s">
        <v>128</v>
      </c>
      <c r="B141" s="332" t="s">
        <v>456</v>
      </c>
      <c r="C141" s="359"/>
      <c r="D141" s="359"/>
      <c r="E141" s="359"/>
    </row>
    <row r="142" spans="1:5" s="306" customFormat="1" ht="12" customHeight="1">
      <c r="A142" s="514" t="s">
        <v>129</v>
      </c>
      <c r="B142" s="332" t="s">
        <v>457</v>
      </c>
      <c r="C142" s="359"/>
      <c r="D142" s="359"/>
      <c r="E142" s="359"/>
    </row>
    <row r="143" spans="1:5" s="306" customFormat="1" ht="12" customHeight="1">
      <c r="A143" s="514" t="s">
        <v>154</v>
      </c>
      <c r="B143" s="332" t="s">
        <v>458</v>
      </c>
      <c r="C143" s="359"/>
      <c r="D143" s="359"/>
      <c r="E143" s="359"/>
    </row>
    <row r="144" spans="1:5" ht="12.75" customHeight="1" thickBot="1">
      <c r="A144" s="514" t="s">
        <v>362</v>
      </c>
      <c r="B144" s="332" t="s">
        <v>459</v>
      </c>
      <c r="C144" s="359"/>
      <c r="D144" s="359"/>
      <c r="E144" s="359"/>
    </row>
    <row r="145" spans="1:5" ht="12" customHeight="1" thickBot="1">
      <c r="A145" s="348" t="s">
        <v>14</v>
      </c>
      <c r="B145" s="351" t="s">
        <v>460</v>
      </c>
      <c r="C145" s="513">
        <f>+C125+C129+C134+C140</f>
        <v>0</v>
      </c>
      <c r="D145" s="513">
        <f>+D125+D129+D134+D140</f>
        <v>0</v>
      </c>
      <c r="E145" s="513">
        <f>+E125+E129+E134+E140</f>
        <v>0</v>
      </c>
    </row>
    <row r="146" spans="1:5" ht="15" customHeight="1" thickBot="1">
      <c r="A146" s="525" t="s">
        <v>15</v>
      </c>
      <c r="B146" s="371" t="s">
        <v>461</v>
      </c>
      <c r="C146" s="513">
        <f>+C124+C145</f>
        <v>5150000</v>
      </c>
      <c r="D146" s="513">
        <f>+D124+D145</f>
        <v>5150000</v>
      </c>
      <c r="E146" s="513">
        <f>+E124+E145</f>
        <v>5064000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33" t="s">
        <v>730</v>
      </c>
      <c r="B148" s="634"/>
      <c r="C148" s="90">
        <v>2</v>
      </c>
      <c r="D148" s="91">
        <v>2</v>
      </c>
      <c r="E148" s="88">
        <v>2</v>
      </c>
    </row>
    <row r="149" spans="1:5" ht="14.25" customHeight="1" thickBot="1">
      <c r="A149" s="635" t="s">
        <v>729</v>
      </c>
      <c r="B149" s="636"/>
      <c r="C149" s="90"/>
      <c r="D149" s="91"/>
      <c r="E149" s="88"/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505" customWidth="1"/>
    <col min="2" max="2" width="65.375" style="506" customWidth="1"/>
    <col min="3" max="5" width="17.00390625" style="507" customWidth="1"/>
    <col min="6" max="16384" width="9.375" style="32" customWidth="1"/>
  </cols>
  <sheetData>
    <row r="1" spans="1:5" s="481" customFormat="1" ht="16.5" customHeight="1" thickBot="1">
      <c r="A1" s="691"/>
      <c r="B1" s="692"/>
      <c r="C1" s="492"/>
      <c r="D1" s="492"/>
      <c r="E1" s="616" t="str">
        <f>+CONCATENATE("6.4. számú melléklet a 5/",LEFT(ÖSSZEFÜGGÉSEK!A4,4)+1,". (V.31.) önkormányzati rendelethez")</f>
        <v>6.4. számú melléklet a 5/2018. (V.31.) önkormányzati rendelethez</v>
      </c>
    </row>
    <row r="2" spans="1:5" s="528" customFormat="1" ht="15.75" customHeight="1">
      <c r="A2" s="508" t="s">
        <v>49</v>
      </c>
      <c r="B2" s="747" t="s">
        <v>150</v>
      </c>
      <c r="C2" s="748"/>
      <c r="D2" s="749"/>
      <c r="E2" s="501" t="s">
        <v>40</v>
      </c>
    </row>
    <row r="3" spans="1:5" s="528" customFormat="1" ht="24.75" thickBot="1">
      <c r="A3" s="526" t="s">
        <v>540</v>
      </c>
      <c r="B3" s="750" t="s">
        <v>665</v>
      </c>
      <c r="C3" s="751"/>
      <c r="D3" s="752"/>
      <c r="E3" s="476" t="s">
        <v>48</v>
      </c>
    </row>
    <row r="4" spans="1:5" s="529" customFormat="1" ht="15.75" customHeight="1" thickBot="1">
      <c r="A4" s="483"/>
      <c r="B4" s="483"/>
      <c r="C4" s="484"/>
      <c r="D4" s="484"/>
      <c r="E4" s="484" t="str">
        <f>'6.3. sz. mell'!E4</f>
        <v>Forintban!</v>
      </c>
    </row>
    <row r="5" spans="1:5" ht="24.75" thickBot="1">
      <c r="A5" s="316" t="s">
        <v>145</v>
      </c>
      <c r="B5" s="317" t="s">
        <v>728</v>
      </c>
      <c r="C5" s="76" t="s">
        <v>173</v>
      </c>
      <c r="D5" s="76" t="s">
        <v>178</v>
      </c>
      <c r="E5" s="485" t="s">
        <v>179</v>
      </c>
    </row>
    <row r="6" spans="1:5" s="530" customFormat="1" ht="12.75" customHeight="1" thickBot="1">
      <c r="A6" s="478" t="s">
        <v>408</v>
      </c>
      <c r="B6" s="479" t="s">
        <v>409</v>
      </c>
      <c r="C6" s="479" t="s">
        <v>410</v>
      </c>
      <c r="D6" s="89" t="s">
        <v>411</v>
      </c>
      <c r="E6" s="87" t="s">
        <v>412</v>
      </c>
    </row>
    <row r="7" spans="1:5" s="530" customFormat="1" ht="15.75" customHeight="1" thickBot="1">
      <c r="A7" s="744" t="s">
        <v>41</v>
      </c>
      <c r="B7" s="745"/>
      <c r="C7" s="745"/>
      <c r="D7" s="745"/>
      <c r="E7" s="746"/>
    </row>
    <row r="8" spans="1:5" s="530" customFormat="1" ht="12" customHeight="1" thickBot="1">
      <c r="A8" s="348" t="s">
        <v>6</v>
      </c>
      <c r="B8" s="344" t="s">
        <v>303</v>
      </c>
      <c r="C8" s="375">
        <f>SUM(C9:C14)</f>
        <v>0</v>
      </c>
      <c r="D8" s="375">
        <f>SUM(D9:D14)</f>
        <v>0</v>
      </c>
      <c r="E8" s="358">
        <f>SUM(E9:E14)</f>
        <v>0</v>
      </c>
    </row>
    <row r="9" spans="1:5" s="504" customFormat="1" ht="12" customHeight="1">
      <c r="A9" s="514" t="s">
        <v>68</v>
      </c>
      <c r="B9" s="386" t="s">
        <v>304</v>
      </c>
      <c r="C9" s="377"/>
      <c r="D9" s="377"/>
      <c r="E9" s="360"/>
    </row>
    <row r="10" spans="1:5" s="531" customFormat="1" ht="12" customHeight="1">
      <c r="A10" s="515" t="s">
        <v>69</v>
      </c>
      <c r="B10" s="387" t="s">
        <v>305</v>
      </c>
      <c r="C10" s="376"/>
      <c r="D10" s="376"/>
      <c r="E10" s="359"/>
    </row>
    <row r="11" spans="1:5" s="531" customFormat="1" ht="12" customHeight="1">
      <c r="A11" s="515" t="s">
        <v>70</v>
      </c>
      <c r="B11" s="387" t="s">
        <v>306</v>
      </c>
      <c r="C11" s="376"/>
      <c r="D11" s="376"/>
      <c r="E11" s="359"/>
    </row>
    <row r="12" spans="1:5" s="531" customFormat="1" ht="12" customHeight="1">
      <c r="A12" s="515" t="s">
        <v>71</v>
      </c>
      <c r="B12" s="387" t="s">
        <v>307</v>
      </c>
      <c r="C12" s="376"/>
      <c r="D12" s="376"/>
      <c r="E12" s="359"/>
    </row>
    <row r="13" spans="1:5" s="531" customFormat="1" ht="12" customHeight="1">
      <c r="A13" s="515" t="s">
        <v>104</v>
      </c>
      <c r="B13" s="387" t="s">
        <v>308</v>
      </c>
      <c r="C13" s="376"/>
      <c r="D13" s="376"/>
      <c r="E13" s="359"/>
    </row>
    <row r="14" spans="1:5" s="504" customFormat="1" ht="12" customHeight="1" thickBot="1">
      <c r="A14" s="516" t="s">
        <v>72</v>
      </c>
      <c r="B14" s="388" t="s">
        <v>309</v>
      </c>
      <c r="C14" s="378"/>
      <c r="D14" s="378"/>
      <c r="E14" s="361"/>
    </row>
    <row r="15" spans="1:5" s="504" customFormat="1" ht="12" customHeight="1" thickBot="1">
      <c r="A15" s="348" t="s">
        <v>7</v>
      </c>
      <c r="B15" s="365" t="s">
        <v>310</v>
      </c>
      <c r="C15" s="375">
        <f>SUM(C16:C20)</f>
        <v>0</v>
      </c>
      <c r="D15" s="375">
        <f>SUM(D16:D20)</f>
        <v>0</v>
      </c>
      <c r="E15" s="358">
        <f>SUM(E16:E20)</f>
        <v>0</v>
      </c>
    </row>
    <row r="16" spans="1:5" s="504" customFormat="1" ht="12" customHeight="1">
      <c r="A16" s="514" t="s">
        <v>74</v>
      </c>
      <c r="B16" s="386" t="s">
        <v>311</v>
      </c>
      <c r="C16" s="377"/>
      <c r="D16" s="377"/>
      <c r="E16" s="360"/>
    </row>
    <row r="17" spans="1:5" s="504" customFormat="1" ht="12" customHeight="1">
      <c r="A17" s="515" t="s">
        <v>75</v>
      </c>
      <c r="B17" s="387" t="s">
        <v>312</v>
      </c>
      <c r="C17" s="376"/>
      <c r="D17" s="376"/>
      <c r="E17" s="359"/>
    </row>
    <row r="18" spans="1:5" s="504" customFormat="1" ht="12" customHeight="1">
      <c r="A18" s="515" t="s">
        <v>76</v>
      </c>
      <c r="B18" s="387" t="s">
        <v>313</v>
      </c>
      <c r="C18" s="376"/>
      <c r="D18" s="376"/>
      <c r="E18" s="359"/>
    </row>
    <row r="19" spans="1:5" s="504" customFormat="1" ht="12" customHeight="1">
      <c r="A19" s="515" t="s">
        <v>77</v>
      </c>
      <c r="B19" s="387" t="s">
        <v>314</v>
      </c>
      <c r="C19" s="376"/>
      <c r="D19" s="376"/>
      <c r="E19" s="359"/>
    </row>
    <row r="20" spans="1:5" s="504" customFormat="1" ht="12" customHeight="1">
      <c r="A20" s="515" t="s">
        <v>78</v>
      </c>
      <c r="B20" s="387" t="s">
        <v>315</v>
      </c>
      <c r="C20" s="376"/>
      <c r="D20" s="376"/>
      <c r="E20" s="359"/>
    </row>
    <row r="21" spans="1:5" s="531" customFormat="1" ht="12" customHeight="1" thickBot="1">
      <c r="A21" s="516" t="s">
        <v>85</v>
      </c>
      <c r="B21" s="388" t="s">
        <v>316</v>
      </c>
      <c r="C21" s="378"/>
      <c r="D21" s="378"/>
      <c r="E21" s="361"/>
    </row>
    <row r="22" spans="1:5" s="531" customFormat="1" ht="12" customHeight="1" thickBot="1">
      <c r="A22" s="348" t="s">
        <v>8</v>
      </c>
      <c r="B22" s="344" t="s">
        <v>317</v>
      </c>
      <c r="C22" s="375">
        <f>SUM(C23:C27)</f>
        <v>0</v>
      </c>
      <c r="D22" s="375">
        <f>SUM(D23:D27)</f>
        <v>0</v>
      </c>
      <c r="E22" s="358">
        <f>SUM(E23:E27)</f>
        <v>0</v>
      </c>
    </row>
    <row r="23" spans="1:5" s="531" customFormat="1" ht="12" customHeight="1">
      <c r="A23" s="514" t="s">
        <v>57</v>
      </c>
      <c r="B23" s="386" t="s">
        <v>318</v>
      </c>
      <c r="C23" s="377"/>
      <c r="D23" s="377"/>
      <c r="E23" s="360"/>
    </row>
    <row r="24" spans="1:5" s="504" customFormat="1" ht="12" customHeight="1">
      <c r="A24" s="515" t="s">
        <v>58</v>
      </c>
      <c r="B24" s="387" t="s">
        <v>319</v>
      </c>
      <c r="C24" s="376"/>
      <c r="D24" s="376"/>
      <c r="E24" s="359"/>
    </row>
    <row r="25" spans="1:5" s="531" customFormat="1" ht="12" customHeight="1">
      <c r="A25" s="515" t="s">
        <v>59</v>
      </c>
      <c r="B25" s="387" t="s">
        <v>320</v>
      </c>
      <c r="C25" s="376"/>
      <c r="D25" s="376"/>
      <c r="E25" s="359"/>
    </row>
    <row r="26" spans="1:5" s="531" customFormat="1" ht="12" customHeight="1">
      <c r="A26" s="515" t="s">
        <v>60</v>
      </c>
      <c r="B26" s="387" t="s">
        <v>321</v>
      </c>
      <c r="C26" s="376"/>
      <c r="D26" s="376"/>
      <c r="E26" s="359"/>
    </row>
    <row r="27" spans="1:5" s="531" customFormat="1" ht="12" customHeight="1">
      <c r="A27" s="515" t="s">
        <v>118</v>
      </c>
      <c r="B27" s="387" t="s">
        <v>322</v>
      </c>
      <c r="C27" s="376"/>
      <c r="D27" s="376"/>
      <c r="E27" s="359"/>
    </row>
    <row r="28" spans="1:5" s="531" customFormat="1" ht="12" customHeight="1" thickBot="1">
      <c r="A28" s="516" t="s">
        <v>119</v>
      </c>
      <c r="B28" s="388" t="s">
        <v>323</v>
      </c>
      <c r="C28" s="378"/>
      <c r="D28" s="378"/>
      <c r="E28" s="361"/>
    </row>
    <row r="29" spans="1:5" s="531" customFormat="1" ht="12" customHeight="1" thickBot="1">
      <c r="A29" s="348" t="s">
        <v>120</v>
      </c>
      <c r="B29" s="344" t="s">
        <v>719</v>
      </c>
      <c r="C29" s="381">
        <f>SUM(C30:C35)</f>
        <v>0</v>
      </c>
      <c r="D29" s="381">
        <f>SUM(D30:D35)</f>
        <v>0</v>
      </c>
      <c r="E29" s="394">
        <f>SUM(E30:E35)</f>
        <v>0</v>
      </c>
    </row>
    <row r="30" spans="1:5" s="531" customFormat="1" ht="12" customHeight="1">
      <c r="A30" s="514" t="s">
        <v>324</v>
      </c>
      <c r="B30" s="386" t="s">
        <v>723</v>
      </c>
      <c r="C30" s="377"/>
      <c r="D30" s="377">
        <f>+D31+D32</f>
        <v>0</v>
      </c>
      <c r="E30" s="360">
        <f>+E31+E32</f>
        <v>0</v>
      </c>
    </row>
    <row r="31" spans="1:5" s="531" customFormat="1" ht="12" customHeight="1">
      <c r="A31" s="515" t="s">
        <v>325</v>
      </c>
      <c r="B31" s="387" t="s">
        <v>724</v>
      </c>
      <c r="C31" s="376"/>
      <c r="D31" s="376"/>
      <c r="E31" s="359"/>
    </row>
    <row r="32" spans="1:5" s="531" customFormat="1" ht="12" customHeight="1">
      <c r="A32" s="515" t="s">
        <v>326</v>
      </c>
      <c r="B32" s="387" t="s">
        <v>725</v>
      </c>
      <c r="C32" s="376"/>
      <c r="D32" s="376"/>
      <c r="E32" s="359"/>
    </row>
    <row r="33" spans="1:5" s="531" customFormat="1" ht="12" customHeight="1">
      <c r="A33" s="515" t="s">
        <v>720</v>
      </c>
      <c r="B33" s="387" t="s">
        <v>726</v>
      </c>
      <c r="C33" s="376"/>
      <c r="D33" s="376"/>
      <c r="E33" s="359"/>
    </row>
    <row r="34" spans="1:5" s="531" customFormat="1" ht="12" customHeight="1">
      <c r="A34" s="515" t="s">
        <v>721</v>
      </c>
      <c r="B34" s="387" t="s">
        <v>327</v>
      </c>
      <c r="C34" s="376"/>
      <c r="D34" s="376"/>
      <c r="E34" s="359"/>
    </row>
    <row r="35" spans="1:5" s="531" customFormat="1" ht="12" customHeight="1" thickBot="1">
      <c r="A35" s="516" t="s">
        <v>722</v>
      </c>
      <c r="B35" s="367" t="s">
        <v>328</v>
      </c>
      <c r="C35" s="378"/>
      <c r="D35" s="378"/>
      <c r="E35" s="361"/>
    </row>
    <row r="36" spans="1:5" s="531" customFormat="1" ht="12" customHeight="1" thickBot="1">
      <c r="A36" s="348" t="s">
        <v>10</v>
      </c>
      <c r="B36" s="344" t="s">
        <v>329</v>
      </c>
      <c r="C36" s="375">
        <f>SUM(C37:C46)</f>
        <v>0</v>
      </c>
      <c r="D36" s="375">
        <f>SUM(D37:D46)</f>
        <v>0</v>
      </c>
      <c r="E36" s="358">
        <f>SUM(E37:E46)</f>
        <v>0</v>
      </c>
    </row>
    <row r="37" spans="1:5" s="531" customFormat="1" ht="12" customHeight="1">
      <c r="A37" s="514" t="s">
        <v>61</v>
      </c>
      <c r="B37" s="386" t="s">
        <v>330</v>
      </c>
      <c r="C37" s="377"/>
      <c r="D37" s="377"/>
      <c r="E37" s="360"/>
    </row>
    <row r="38" spans="1:5" s="531" customFormat="1" ht="12" customHeight="1">
      <c r="A38" s="515" t="s">
        <v>62</v>
      </c>
      <c r="B38" s="387" t="s">
        <v>331</v>
      </c>
      <c r="C38" s="376"/>
      <c r="D38" s="376"/>
      <c r="E38" s="359"/>
    </row>
    <row r="39" spans="1:5" s="531" customFormat="1" ht="12" customHeight="1">
      <c r="A39" s="515" t="s">
        <v>63</v>
      </c>
      <c r="B39" s="387" t="s">
        <v>332</v>
      </c>
      <c r="C39" s="376"/>
      <c r="D39" s="376"/>
      <c r="E39" s="359"/>
    </row>
    <row r="40" spans="1:5" s="531" customFormat="1" ht="12" customHeight="1">
      <c r="A40" s="515" t="s">
        <v>122</v>
      </c>
      <c r="B40" s="387" t="s">
        <v>333</v>
      </c>
      <c r="C40" s="376"/>
      <c r="D40" s="376"/>
      <c r="E40" s="359"/>
    </row>
    <row r="41" spans="1:5" s="531" customFormat="1" ht="12" customHeight="1">
      <c r="A41" s="515" t="s">
        <v>123</v>
      </c>
      <c r="B41" s="387" t="s">
        <v>334</v>
      </c>
      <c r="C41" s="376"/>
      <c r="D41" s="376"/>
      <c r="E41" s="359"/>
    </row>
    <row r="42" spans="1:5" s="531" customFormat="1" ht="12" customHeight="1">
      <c r="A42" s="515" t="s">
        <v>124</v>
      </c>
      <c r="B42" s="387" t="s">
        <v>335</v>
      </c>
      <c r="C42" s="376"/>
      <c r="D42" s="376"/>
      <c r="E42" s="359"/>
    </row>
    <row r="43" spans="1:5" s="531" customFormat="1" ht="12" customHeight="1">
      <c r="A43" s="515" t="s">
        <v>125</v>
      </c>
      <c r="B43" s="387" t="s">
        <v>336</v>
      </c>
      <c r="C43" s="376"/>
      <c r="D43" s="376"/>
      <c r="E43" s="359"/>
    </row>
    <row r="44" spans="1:5" s="531" customFormat="1" ht="12" customHeight="1">
      <c r="A44" s="515" t="s">
        <v>126</v>
      </c>
      <c r="B44" s="387" t="s">
        <v>337</v>
      </c>
      <c r="C44" s="376"/>
      <c r="D44" s="376"/>
      <c r="E44" s="359"/>
    </row>
    <row r="45" spans="1:5" s="531" customFormat="1" ht="12" customHeight="1">
      <c r="A45" s="515" t="s">
        <v>338</v>
      </c>
      <c r="B45" s="387" t="s">
        <v>339</v>
      </c>
      <c r="C45" s="379"/>
      <c r="D45" s="379"/>
      <c r="E45" s="362"/>
    </row>
    <row r="46" spans="1:5" s="504" customFormat="1" ht="12" customHeight="1" thickBot="1">
      <c r="A46" s="516" t="s">
        <v>340</v>
      </c>
      <c r="B46" s="388" t="s">
        <v>341</v>
      </c>
      <c r="C46" s="380"/>
      <c r="D46" s="380"/>
      <c r="E46" s="363"/>
    </row>
    <row r="47" spans="1:5" s="531" customFormat="1" ht="12" customHeight="1" thickBot="1">
      <c r="A47" s="348" t="s">
        <v>11</v>
      </c>
      <c r="B47" s="344" t="s">
        <v>342</v>
      </c>
      <c r="C47" s="375">
        <f>SUM(C48:C52)</f>
        <v>0</v>
      </c>
      <c r="D47" s="375">
        <f>SUM(D48:D52)</f>
        <v>0</v>
      </c>
      <c r="E47" s="358">
        <f>SUM(E48:E52)</f>
        <v>0</v>
      </c>
    </row>
    <row r="48" spans="1:5" s="531" customFormat="1" ht="12" customHeight="1">
      <c r="A48" s="514" t="s">
        <v>64</v>
      </c>
      <c r="B48" s="386" t="s">
        <v>343</v>
      </c>
      <c r="C48" s="396"/>
      <c r="D48" s="396"/>
      <c r="E48" s="364"/>
    </row>
    <row r="49" spans="1:5" s="531" customFormat="1" ht="12" customHeight="1">
      <c r="A49" s="515" t="s">
        <v>65</v>
      </c>
      <c r="B49" s="387" t="s">
        <v>344</v>
      </c>
      <c r="C49" s="379"/>
      <c r="D49" s="379"/>
      <c r="E49" s="362"/>
    </row>
    <row r="50" spans="1:5" s="531" customFormat="1" ht="12" customHeight="1">
      <c r="A50" s="515" t="s">
        <v>345</v>
      </c>
      <c r="B50" s="387" t="s">
        <v>346</v>
      </c>
      <c r="C50" s="379"/>
      <c r="D50" s="379"/>
      <c r="E50" s="362"/>
    </row>
    <row r="51" spans="1:5" s="531" customFormat="1" ht="12" customHeight="1">
      <c r="A51" s="515" t="s">
        <v>347</v>
      </c>
      <c r="B51" s="387" t="s">
        <v>348</v>
      </c>
      <c r="C51" s="379"/>
      <c r="D51" s="379"/>
      <c r="E51" s="362"/>
    </row>
    <row r="52" spans="1:5" s="531" customFormat="1" ht="12" customHeight="1" thickBot="1">
      <c r="A52" s="516" t="s">
        <v>349</v>
      </c>
      <c r="B52" s="388" t="s">
        <v>350</v>
      </c>
      <c r="C52" s="380"/>
      <c r="D52" s="380"/>
      <c r="E52" s="363"/>
    </row>
    <row r="53" spans="1:5" s="531" customFormat="1" ht="12" customHeight="1" thickBot="1">
      <c r="A53" s="348" t="s">
        <v>127</v>
      </c>
      <c r="B53" s="344" t="s">
        <v>351</v>
      </c>
      <c r="C53" s="375">
        <f>SUM(C54:C56)</f>
        <v>0</v>
      </c>
      <c r="D53" s="375">
        <f>SUM(D54:D56)</f>
        <v>0</v>
      </c>
      <c r="E53" s="358">
        <f>SUM(E54:E56)</f>
        <v>0</v>
      </c>
    </row>
    <row r="54" spans="1:5" s="504" customFormat="1" ht="12" customHeight="1">
      <c r="A54" s="514" t="s">
        <v>66</v>
      </c>
      <c r="B54" s="386" t="s">
        <v>352</v>
      </c>
      <c r="C54" s="377"/>
      <c r="D54" s="377"/>
      <c r="E54" s="360"/>
    </row>
    <row r="55" spans="1:5" s="504" customFormat="1" ht="12" customHeight="1">
      <c r="A55" s="515" t="s">
        <v>67</v>
      </c>
      <c r="B55" s="387" t="s">
        <v>353</v>
      </c>
      <c r="C55" s="376"/>
      <c r="D55" s="376"/>
      <c r="E55" s="359"/>
    </row>
    <row r="56" spans="1:5" s="504" customFormat="1" ht="12" customHeight="1">
      <c r="A56" s="515" t="s">
        <v>354</v>
      </c>
      <c r="B56" s="387" t="s">
        <v>355</v>
      </c>
      <c r="C56" s="376"/>
      <c r="D56" s="376"/>
      <c r="E56" s="359"/>
    </row>
    <row r="57" spans="1:5" s="504" customFormat="1" ht="12" customHeight="1" thickBot="1">
      <c r="A57" s="516" t="s">
        <v>356</v>
      </c>
      <c r="B57" s="388" t="s">
        <v>357</v>
      </c>
      <c r="C57" s="378"/>
      <c r="D57" s="378"/>
      <c r="E57" s="361"/>
    </row>
    <row r="58" spans="1:5" s="531" customFormat="1" ht="12" customHeight="1" thickBot="1">
      <c r="A58" s="348" t="s">
        <v>13</v>
      </c>
      <c r="B58" s="365" t="s">
        <v>358</v>
      </c>
      <c r="C58" s="375">
        <f>SUM(C59:C61)</f>
        <v>0</v>
      </c>
      <c r="D58" s="375">
        <f>SUM(D59:D61)</f>
        <v>0</v>
      </c>
      <c r="E58" s="358">
        <f>SUM(E59:E61)</f>
        <v>0</v>
      </c>
    </row>
    <row r="59" spans="1:5" s="531" customFormat="1" ht="12" customHeight="1">
      <c r="A59" s="514" t="s">
        <v>128</v>
      </c>
      <c r="B59" s="386" t="s">
        <v>359</v>
      </c>
      <c r="C59" s="379"/>
      <c r="D59" s="379"/>
      <c r="E59" s="362"/>
    </row>
    <row r="60" spans="1:5" s="531" customFormat="1" ht="12" customHeight="1">
      <c r="A60" s="515" t="s">
        <v>129</v>
      </c>
      <c r="B60" s="387" t="s">
        <v>543</v>
      </c>
      <c r="C60" s="379"/>
      <c r="D60" s="379"/>
      <c r="E60" s="362"/>
    </row>
    <row r="61" spans="1:5" s="531" customFormat="1" ht="12" customHeight="1">
      <c r="A61" s="515" t="s">
        <v>154</v>
      </c>
      <c r="B61" s="387" t="s">
        <v>361</v>
      </c>
      <c r="C61" s="379"/>
      <c r="D61" s="379"/>
      <c r="E61" s="362"/>
    </row>
    <row r="62" spans="1:5" s="531" customFormat="1" ht="12" customHeight="1" thickBot="1">
      <c r="A62" s="516" t="s">
        <v>362</v>
      </c>
      <c r="B62" s="388" t="s">
        <v>363</v>
      </c>
      <c r="C62" s="379"/>
      <c r="D62" s="379"/>
      <c r="E62" s="362"/>
    </row>
    <row r="63" spans="1:5" s="531" customFormat="1" ht="12" customHeight="1" thickBot="1">
      <c r="A63" s="348" t="s">
        <v>14</v>
      </c>
      <c r="B63" s="344" t="s">
        <v>364</v>
      </c>
      <c r="C63" s="381">
        <f>+C8+C15+C22+C29+C36+C47+C53+C58</f>
        <v>0</v>
      </c>
      <c r="D63" s="381">
        <f>+D8+D15+D22+D29+D36+D47+D53+D58</f>
        <v>0</v>
      </c>
      <c r="E63" s="394">
        <f>+E8+E15+E22+E29+E36+E47+E53+E58</f>
        <v>0</v>
      </c>
    </row>
    <row r="64" spans="1:5" s="531" customFormat="1" ht="12" customHeight="1" thickBot="1">
      <c r="A64" s="517" t="s">
        <v>541</v>
      </c>
      <c r="B64" s="365" t="s">
        <v>366</v>
      </c>
      <c r="C64" s="375">
        <f>SUM(C65:C67)</f>
        <v>0</v>
      </c>
      <c r="D64" s="375">
        <f>SUM(D65:D67)</f>
        <v>0</v>
      </c>
      <c r="E64" s="358">
        <f>SUM(E65:E67)</f>
        <v>0</v>
      </c>
    </row>
    <row r="65" spans="1:5" s="531" customFormat="1" ht="12" customHeight="1">
      <c r="A65" s="514" t="s">
        <v>367</v>
      </c>
      <c r="B65" s="386" t="s">
        <v>368</v>
      </c>
      <c r="C65" s="379"/>
      <c r="D65" s="379"/>
      <c r="E65" s="362"/>
    </row>
    <row r="66" spans="1:5" s="531" customFormat="1" ht="12" customHeight="1">
      <c r="A66" s="515" t="s">
        <v>369</v>
      </c>
      <c r="B66" s="387" t="s">
        <v>370</v>
      </c>
      <c r="C66" s="379"/>
      <c r="D66" s="379"/>
      <c r="E66" s="362"/>
    </row>
    <row r="67" spans="1:5" s="531" customFormat="1" ht="12" customHeight="1" thickBot="1">
      <c r="A67" s="516" t="s">
        <v>371</v>
      </c>
      <c r="B67" s="510" t="s">
        <v>372</v>
      </c>
      <c r="C67" s="379"/>
      <c r="D67" s="379"/>
      <c r="E67" s="362"/>
    </row>
    <row r="68" spans="1:5" s="531" customFormat="1" ht="12" customHeight="1" thickBot="1">
      <c r="A68" s="517" t="s">
        <v>373</v>
      </c>
      <c r="B68" s="365" t="s">
        <v>374</v>
      </c>
      <c r="C68" s="375">
        <f>SUM(C69:C72)</f>
        <v>0</v>
      </c>
      <c r="D68" s="375">
        <f>SUM(D69:D72)</f>
        <v>0</v>
      </c>
      <c r="E68" s="358">
        <f>SUM(E69:E72)</f>
        <v>0</v>
      </c>
    </row>
    <row r="69" spans="1:5" s="531" customFormat="1" ht="12" customHeight="1">
      <c r="A69" s="514" t="s">
        <v>105</v>
      </c>
      <c r="B69" s="685" t="s">
        <v>375</v>
      </c>
      <c r="C69" s="379"/>
      <c r="D69" s="379"/>
      <c r="E69" s="362"/>
    </row>
    <row r="70" spans="1:5" s="531" customFormat="1" ht="12" customHeight="1">
      <c r="A70" s="515" t="s">
        <v>106</v>
      </c>
      <c r="B70" s="685" t="s">
        <v>737</v>
      </c>
      <c r="C70" s="379"/>
      <c r="D70" s="379"/>
      <c r="E70" s="362"/>
    </row>
    <row r="71" spans="1:5" s="531" customFormat="1" ht="12" customHeight="1">
      <c r="A71" s="515" t="s">
        <v>376</v>
      </c>
      <c r="B71" s="685" t="s">
        <v>377</v>
      </c>
      <c r="C71" s="379"/>
      <c r="D71" s="379"/>
      <c r="E71" s="362"/>
    </row>
    <row r="72" spans="1:5" s="531" customFormat="1" ht="12" customHeight="1" thickBot="1">
      <c r="A72" s="516" t="s">
        <v>378</v>
      </c>
      <c r="B72" s="686" t="s">
        <v>738</v>
      </c>
      <c r="C72" s="379"/>
      <c r="D72" s="379"/>
      <c r="E72" s="362"/>
    </row>
    <row r="73" spans="1:5" s="531" customFormat="1" ht="12" customHeight="1" thickBot="1">
      <c r="A73" s="517" t="s">
        <v>379</v>
      </c>
      <c r="B73" s="365" t="s">
        <v>380</v>
      </c>
      <c r="C73" s="375">
        <f>SUM(C74:C75)</f>
        <v>0</v>
      </c>
      <c r="D73" s="375">
        <f>SUM(D74:D75)</f>
        <v>0</v>
      </c>
      <c r="E73" s="358">
        <f>SUM(E74:E75)</f>
        <v>0</v>
      </c>
    </row>
    <row r="74" spans="1:5" s="531" customFormat="1" ht="12" customHeight="1">
      <c r="A74" s="514" t="s">
        <v>381</v>
      </c>
      <c r="B74" s="386" t="s">
        <v>382</v>
      </c>
      <c r="C74" s="379"/>
      <c r="D74" s="379"/>
      <c r="E74" s="362"/>
    </row>
    <row r="75" spans="1:5" s="531" customFormat="1" ht="12" customHeight="1" thickBot="1">
      <c r="A75" s="516" t="s">
        <v>383</v>
      </c>
      <c r="B75" s="388" t="s">
        <v>384</v>
      </c>
      <c r="C75" s="379"/>
      <c r="D75" s="379"/>
      <c r="E75" s="362"/>
    </row>
    <row r="76" spans="1:5" s="531" customFormat="1" ht="12" customHeight="1" thickBot="1">
      <c r="A76" s="517" t="s">
        <v>385</v>
      </c>
      <c r="B76" s="365" t="s">
        <v>386</v>
      </c>
      <c r="C76" s="375">
        <f>SUM(C77:C79)</f>
        <v>0</v>
      </c>
      <c r="D76" s="375">
        <f>SUM(D77:D79)</f>
        <v>0</v>
      </c>
      <c r="E76" s="358">
        <f>SUM(E77:E79)</f>
        <v>0</v>
      </c>
    </row>
    <row r="77" spans="1:5" s="531" customFormat="1" ht="12" customHeight="1">
      <c r="A77" s="514" t="s">
        <v>387</v>
      </c>
      <c r="B77" s="386" t="s">
        <v>388</v>
      </c>
      <c r="C77" s="379"/>
      <c r="D77" s="379"/>
      <c r="E77" s="362"/>
    </row>
    <row r="78" spans="1:5" s="531" customFormat="1" ht="12" customHeight="1">
      <c r="A78" s="515" t="s">
        <v>389</v>
      </c>
      <c r="B78" s="387" t="s">
        <v>390</v>
      </c>
      <c r="C78" s="379"/>
      <c r="D78" s="379"/>
      <c r="E78" s="362"/>
    </row>
    <row r="79" spans="1:5" s="531" customFormat="1" ht="12" customHeight="1" thickBot="1">
      <c r="A79" s="516" t="s">
        <v>391</v>
      </c>
      <c r="B79" s="687" t="s">
        <v>739</v>
      </c>
      <c r="C79" s="379"/>
      <c r="D79" s="379"/>
      <c r="E79" s="362"/>
    </row>
    <row r="80" spans="1:5" s="531" customFormat="1" ht="12" customHeight="1" thickBot="1">
      <c r="A80" s="517" t="s">
        <v>392</v>
      </c>
      <c r="B80" s="365" t="s">
        <v>393</v>
      </c>
      <c r="C80" s="375">
        <f>SUM(C81:C84)</f>
        <v>0</v>
      </c>
      <c r="D80" s="375">
        <f>SUM(D81:D84)</f>
        <v>0</v>
      </c>
      <c r="E80" s="358">
        <f>SUM(E81:E84)</f>
        <v>0</v>
      </c>
    </row>
    <row r="81" spans="1:5" s="531" customFormat="1" ht="12" customHeight="1">
      <c r="A81" s="518" t="s">
        <v>394</v>
      </c>
      <c r="B81" s="386" t="s">
        <v>395</v>
      </c>
      <c r="C81" s="379"/>
      <c r="D81" s="379"/>
      <c r="E81" s="362"/>
    </row>
    <row r="82" spans="1:5" s="531" customFormat="1" ht="12" customHeight="1">
      <c r="A82" s="519" t="s">
        <v>396</v>
      </c>
      <c r="B82" s="387" t="s">
        <v>397</v>
      </c>
      <c r="C82" s="379"/>
      <c r="D82" s="379"/>
      <c r="E82" s="362"/>
    </row>
    <row r="83" spans="1:5" s="531" customFormat="1" ht="12" customHeight="1">
      <c r="A83" s="519" t="s">
        <v>398</v>
      </c>
      <c r="B83" s="387" t="s">
        <v>399</v>
      </c>
      <c r="C83" s="379"/>
      <c r="D83" s="379"/>
      <c r="E83" s="362"/>
    </row>
    <row r="84" spans="1:5" s="531" customFormat="1" ht="12" customHeight="1" thickBot="1">
      <c r="A84" s="520" t="s">
        <v>400</v>
      </c>
      <c r="B84" s="388" t="s">
        <v>401</v>
      </c>
      <c r="C84" s="379"/>
      <c r="D84" s="379"/>
      <c r="E84" s="362"/>
    </row>
    <row r="85" spans="1:5" s="531" customFormat="1" ht="12" customHeight="1" thickBot="1">
      <c r="A85" s="517" t="s">
        <v>402</v>
      </c>
      <c r="B85" s="365" t="s">
        <v>403</v>
      </c>
      <c r="C85" s="400"/>
      <c r="D85" s="400"/>
      <c r="E85" s="401"/>
    </row>
    <row r="86" spans="1:5" s="531" customFormat="1" ht="12" customHeight="1" thickBot="1">
      <c r="A86" s="517" t="s">
        <v>404</v>
      </c>
      <c r="B86" s="511" t="s">
        <v>405</v>
      </c>
      <c r="C86" s="381">
        <f>+C64+C68+C73+C76+C80+C85</f>
        <v>0</v>
      </c>
      <c r="D86" s="381">
        <f>+D64+D68+D73+D76+D80+D85</f>
        <v>0</v>
      </c>
      <c r="E86" s="394">
        <f>+E64+E68+E73+E76+E80+E85</f>
        <v>0</v>
      </c>
    </row>
    <row r="87" spans="1:5" s="531" customFormat="1" ht="12" customHeight="1" thickBot="1">
      <c r="A87" s="521" t="s">
        <v>406</v>
      </c>
      <c r="B87" s="512" t="s">
        <v>542</v>
      </c>
      <c r="C87" s="381">
        <f>+C63+C86</f>
        <v>0</v>
      </c>
      <c r="D87" s="381">
        <f>+D63+D86</f>
        <v>0</v>
      </c>
      <c r="E87" s="394">
        <f>+E63+E86</f>
        <v>0</v>
      </c>
    </row>
    <row r="88" spans="1:5" s="531" customFormat="1" ht="15" customHeight="1">
      <c r="A88" s="486"/>
      <c r="B88" s="487"/>
      <c r="C88" s="502"/>
      <c r="D88" s="502"/>
      <c r="E88" s="502"/>
    </row>
    <row r="89" spans="1:5" ht="13.5" thickBot="1">
      <c r="A89" s="488"/>
      <c r="B89" s="489"/>
      <c r="C89" s="503"/>
      <c r="D89" s="503"/>
      <c r="E89" s="503"/>
    </row>
    <row r="90" spans="1:5" s="530" customFormat="1" ht="16.5" customHeight="1" thickBot="1">
      <c r="A90" s="744" t="s">
        <v>42</v>
      </c>
      <c r="B90" s="745"/>
      <c r="C90" s="745"/>
      <c r="D90" s="745"/>
      <c r="E90" s="746"/>
    </row>
    <row r="91" spans="1:5" s="306" customFormat="1" ht="12" customHeight="1" thickBot="1">
      <c r="A91" s="509" t="s">
        <v>6</v>
      </c>
      <c r="B91" s="347" t="s">
        <v>414</v>
      </c>
      <c r="C91" s="374">
        <f>SUM(C92:C96)</f>
        <v>0</v>
      </c>
      <c r="D91" s="374">
        <f>SUM(D92:D96)</f>
        <v>0</v>
      </c>
      <c r="E91" s="329">
        <f>SUM(E92:E96)</f>
        <v>0</v>
      </c>
    </row>
    <row r="92" spans="1:5" ht="12" customHeight="1">
      <c r="A92" s="522" t="s">
        <v>68</v>
      </c>
      <c r="B92" s="333" t="s">
        <v>36</v>
      </c>
      <c r="C92" s="77"/>
      <c r="D92" s="77"/>
      <c r="E92" s="328"/>
    </row>
    <row r="93" spans="1:5" ht="12" customHeight="1">
      <c r="A93" s="515" t="s">
        <v>69</v>
      </c>
      <c r="B93" s="331" t="s">
        <v>130</v>
      </c>
      <c r="C93" s="376"/>
      <c r="D93" s="376"/>
      <c r="E93" s="359"/>
    </row>
    <row r="94" spans="1:5" ht="12" customHeight="1">
      <c r="A94" s="515" t="s">
        <v>70</v>
      </c>
      <c r="B94" s="331" t="s">
        <v>97</v>
      </c>
      <c r="C94" s="378"/>
      <c r="D94" s="378"/>
      <c r="E94" s="361"/>
    </row>
    <row r="95" spans="1:5" ht="12" customHeight="1">
      <c r="A95" s="515" t="s">
        <v>71</v>
      </c>
      <c r="B95" s="334" t="s">
        <v>131</v>
      </c>
      <c r="C95" s="378"/>
      <c r="D95" s="378"/>
      <c r="E95" s="361"/>
    </row>
    <row r="96" spans="1:5" ht="12" customHeight="1">
      <c r="A96" s="515" t="s">
        <v>80</v>
      </c>
      <c r="B96" s="342" t="s">
        <v>132</v>
      </c>
      <c r="C96" s="378"/>
      <c r="D96" s="378"/>
      <c r="E96" s="361"/>
    </row>
    <row r="97" spans="1:5" ht="12" customHeight="1">
      <c r="A97" s="515" t="s">
        <v>72</v>
      </c>
      <c r="B97" s="331" t="s">
        <v>415</v>
      </c>
      <c r="C97" s="378"/>
      <c r="D97" s="378"/>
      <c r="E97" s="361"/>
    </row>
    <row r="98" spans="1:5" ht="12" customHeight="1">
      <c r="A98" s="515" t="s">
        <v>73</v>
      </c>
      <c r="B98" s="354" t="s">
        <v>416</v>
      </c>
      <c r="C98" s="378"/>
      <c r="D98" s="378"/>
      <c r="E98" s="361"/>
    </row>
    <row r="99" spans="1:5" ht="12" customHeight="1">
      <c r="A99" s="515" t="s">
        <v>81</v>
      </c>
      <c r="B99" s="355" t="s">
        <v>417</v>
      </c>
      <c r="C99" s="378"/>
      <c r="D99" s="378"/>
      <c r="E99" s="361"/>
    </row>
    <row r="100" spans="1:5" ht="12" customHeight="1">
      <c r="A100" s="515" t="s">
        <v>82</v>
      </c>
      <c r="B100" s="355" t="s">
        <v>418</v>
      </c>
      <c r="C100" s="378"/>
      <c r="D100" s="378"/>
      <c r="E100" s="361"/>
    </row>
    <row r="101" spans="1:5" ht="12" customHeight="1">
      <c r="A101" s="515" t="s">
        <v>83</v>
      </c>
      <c r="B101" s="354" t="s">
        <v>419</v>
      </c>
      <c r="C101" s="378"/>
      <c r="D101" s="378"/>
      <c r="E101" s="361"/>
    </row>
    <row r="102" spans="1:5" ht="12" customHeight="1">
      <c r="A102" s="515" t="s">
        <v>84</v>
      </c>
      <c r="B102" s="354" t="s">
        <v>420</v>
      </c>
      <c r="C102" s="378"/>
      <c r="D102" s="378"/>
      <c r="E102" s="361"/>
    </row>
    <row r="103" spans="1:5" ht="12" customHeight="1">
      <c r="A103" s="515" t="s">
        <v>86</v>
      </c>
      <c r="B103" s="355" t="s">
        <v>421</v>
      </c>
      <c r="C103" s="378"/>
      <c r="D103" s="378"/>
      <c r="E103" s="361"/>
    </row>
    <row r="104" spans="1:5" ht="12" customHeight="1">
      <c r="A104" s="523" t="s">
        <v>133</v>
      </c>
      <c r="B104" s="356" t="s">
        <v>422</v>
      </c>
      <c r="C104" s="378"/>
      <c r="D104" s="378"/>
      <c r="E104" s="361"/>
    </row>
    <row r="105" spans="1:5" ht="12" customHeight="1">
      <c r="A105" s="515" t="s">
        <v>423</v>
      </c>
      <c r="B105" s="356" t="s">
        <v>424</v>
      </c>
      <c r="C105" s="378"/>
      <c r="D105" s="378"/>
      <c r="E105" s="361"/>
    </row>
    <row r="106" spans="1:5" s="306" customFormat="1" ht="12" customHeight="1" thickBot="1">
      <c r="A106" s="524" t="s">
        <v>425</v>
      </c>
      <c r="B106" s="357" t="s">
        <v>426</v>
      </c>
      <c r="C106" s="78"/>
      <c r="D106" s="78"/>
      <c r="E106" s="322"/>
    </row>
    <row r="107" spans="1:5" ht="12" customHeight="1" thickBot="1">
      <c r="A107" s="348" t="s">
        <v>7</v>
      </c>
      <c r="B107" s="346" t="s">
        <v>427</v>
      </c>
      <c r="C107" s="375">
        <f>+C108+C110+C112</f>
        <v>0</v>
      </c>
      <c r="D107" s="375">
        <f>+D108+D110+D112</f>
        <v>0</v>
      </c>
      <c r="E107" s="358">
        <f>+E108+E110+E112</f>
        <v>0</v>
      </c>
    </row>
    <row r="108" spans="1:5" ht="12" customHeight="1">
      <c r="A108" s="514" t="s">
        <v>74</v>
      </c>
      <c r="B108" s="331" t="s">
        <v>153</v>
      </c>
      <c r="C108" s="377"/>
      <c r="D108" s="377"/>
      <c r="E108" s="360"/>
    </row>
    <row r="109" spans="1:5" ht="12" customHeight="1">
      <c r="A109" s="514" t="s">
        <v>75</v>
      </c>
      <c r="B109" s="335" t="s">
        <v>428</v>
      </c>
      <c r="C109" s="377"/>
      <c r="D109" s="377"/>
      <c r="E109" s="360"/>
    </row>
    <row r="110" spans="1:5" ht="12" customHeight="1">
      <c r="A110" s="514" t="s">
        <v>76</v>
      </c>
      <c r="B110" s="335" t="s">
        <v>134</v>
      </c>
      <c r="C110" s="376"/>
      <c r="D110" s="376"/>
      <c r="E110" s="359"/>
    </row>
    <row r="111" spans="1:5" ht="12" customHeight="1">
      <c r="A111" s="514" t="s">
        <v>77</v>
      </c>
      <c r="B111" s="335" t="s">
        <v>429</v>
      </c>
      <c r="C111" s="376"/>
      <c r="D111" s="376"/>
      <c r="E111" s="359"/>
    </row>
    <row r="112" spans="1:5" ht="12" customHeight="1">
      <c r="A112" s="514" t="s">
        <v>78</v>
      </c>
      <c r="B112" s="367" t="s">
        <v>155</v>
      </c>
      <c r="C112" s="376"/>
      <c r="D112" s="376"/>
      <c r="E112" s="359"/>
    </row>
    <row r="113" spans="1:5" ht="12" customHeight="1">
      <c r="A113" s="514" t="s">
        <v>85</v>
      </c>
      <c r="B113" s="366" t="s">
        <v>430</v>
      </c>
      <c r="C113" s="376"/>
      <c r="D113" s="376"/>
      <c r="E113" s="359"/>
    </row>
    <row r="114" spans="1:5" ht="12" customHeight="1">
      <c r="A114" s="514" t="s">
        <v>87</v>
      </c>
      <c r="B114" s="382" t="s">
        <v>431</v>
      </c>
      <c r="C114" s="376"/>
      <c r="D114" s="376"/>
      <c r="E114" s="359"/>
    </row>
    <row r="115" spans="1:5" ht="12" customHeight="1">
      <c r="A115" s="514" t="s">
        <v>135</v>
      </c>
      <c r="B115" s="355" t="s">
        <v>418</v>
      </c>
      <c r="C115" s="376"/>
      <c r="D115" s="376"/>
      <c r="E115" s="359"/>
    </row>
    <row r="116" spans="1:5" ht="12" customHeight="1">
      <c r="A116" s="514" t="s">
        <v>136</v>
      </c>
      <c r="B116" s="355" t="s">
        <v>432</v>
      </c>
      <c r="C116" s="376"/>
      <c r="D116" s="376"/>
      <c r="E116" s="359"/>
    </row>
    <row r="117" spans="1:5" ht="12" customHeight="1">
      <c r="A117" s="514" t="s">
        <v>137</v>
      </c>
      <c r="B117" s="355" t="s">
        <v>433</v>
      </c>
      <c r="C117" s="376"/>
      <c r="D117" s="376"/>
      <c r="E117" s="359"/>
    </row>
    <row r="118" spans="1:5" ht="12" customHeight="1">
      <c r="A118" s="514" t="s">
        <v>434</v>
      </c>
      <c r="B118" s="355" t="s">
        <v>421</v>
      </c>
      <c r="C118" s="376"/>
      <c r="D118" s="376"/>
      <c r="E118" s="359"/>
    </row>
    <row r="119" spans="1:5" ht="12" customHeight="1">
      <c r="A119" s="514" t="s">
        <v>435</v>
      </c>
      <c r="B119" s="355" t="s">
        <v>436</v>
      </c>
      <c r="C119" s="376"/>
      <c r="D119" s="376"/>
      <c r="E119" s="359"/>
    </row>
    <row r="120" spans="1:5" ht="12" customHeight="1" thickBot="1">
      <c r="A120" s="523" t="s">
        <v>437</v>
      </c>
      <c r="B120" s="355" t="s">
        <v>438</v>
      </c>
      <c r="C120" s="378"/>
      <c r="D120" s="378"/>
      <c r="E120" s="361"/>
    </row>
    <row r="121" spans="1:5" ht="12" customHeight="1" thickBot="1">
      <c r="A121" s="348" t="s">
        <v>8</v>
      </c>
      <c r="B121" s="351" t="s">
        <v>439</v>
      </c>
      <c r="C121" s="375">
        <f>+C122+C123</f>
        <v>0</v>
      </c>
      <c r="D121" s="375">
        <f>+D122+D123</f>
        <v>0</v>
      </c>
      <c r="E121" s="358">
        <f>+E122+E123</f>
        <v>0</v>
      </c>
    </row>
    <row r="122" spans="1:5" ht="12" customHeight="1">
      <c r="A122" s="514" t="s">
        <v>57</v>
      </c>
      <c r="B122" s="332" t="s">
        <v>44</v>
      </c>
      <c r="C122" s="377"/>
      <c r="D122" s="377"/>
      <c r="E122" s="360"/>
    </row>
    <row r="123" spans="1:5" ht="12" customHeight="1" thickBot="1">
      <c r="A123" s="516" t="s">
        <v>58</v>
      </c>
      <c r="B123" s="335" t="s">
        <v>45</v>
      </c>
      <c r="C123" s="378"/>
      <c r="D123" s="378"/>
      <c r="E123" s="361"/>
    </row>
    <row r="124" spans="1:5" ht="12" customHeight="1" thickBot="1">
      <c r="A124" s="348" t="s">
        <v>9</v>
      </c>
      <c r="B124" s="351" t="s">
        <v>440</v>
      </c>
      <c r="C124" s="375">
        <f>+C91+C107+C121</f>
        <v>0</v>
      </c>
      <c r="D124" s="375">
        <f>+D91+D107+D121</f>
        <v>0</v>
      </c>
      <c r="E124" s="358">
        <f>+E91+E107+E121</f>
        <v>0</v>
      </c>
    </row>
    <row r="125" spans="1:5" ht="12" customHeight="1" thickBot="1">
      <c r="A125" s="348" t="s">
        <v>10</v>
      </c>
      <c r="B125" s="351" t="s">
        <v>544</v>
      </c>
      <c r="C125" s="375">
        <f>+C126+C127+C128</f>
        <v>0</v>
      </c>
      <c r="D125" s="375">
        <f>+D126+D127+D128</f>
        <v>0</v>
      </c>
      <c r="E125" s="358">
        <f>+E126+E127+E128</f>
        <v>0</v>
      </c>
    </row>
    <row r="126" spans="1:5" ht="12" customHeight="1">
      <c r="A126" s="514" t="s">
        <v>61</v>
      </c>
      <c r="B126" s="332" t="s">
        <v>442</v>
      </c>
      <c r="C126" s="376"/>
      <c r="D126" s="376"/>
      <c r="E126" s="359"/>
    </row>
    <row r="127" spans="1:5" ht="12" customHeight="1">
      <c r="A127" s="514" t="s">
        <v>62</v>
      </c>
      <c r="B127" s="332" t="s">
        <v>443</v>
      </c>
      <c r="C127" s="376"/>
      <c r="D127" s="376"/>
      <c r="E127" s="359"/>
    </row>
    <row r="128" spans="1:5" ht="12" customHeight="1" thickBot="1">
      <c r="A128" s="523" t="s">
        <v>63</v>
      </c>
      <c r="B128" s="330" t="s">
        <v>444</v>
      </c>
      <c r="C128" s="376"/>
      <c r="D128" s="376"/>
      <c r="E128" s="359"/>
    </row>
    <row r="129" spans="1:5" ht="12" customHeight="1" thickBot="1">
      <c r="A129" s="348" t="s">
        <v>11</v>
      </c>
      <c r="B129" s="351" t="s">
        <v>445</v>
      </c>
      <c r="C129" s="375">
        <f>+C130+C131+C132+C133</f>
        <v>0</v>
      </c>
      <c r="D129" s="375">
        <f>+D130+D131+D132+D133</f>
        <v>0</v>
      </c>
      <c r="E129" s="358">
        <f>+E130+E131+E132+E133</f>
        <v>0</v>
      </c>
    </row>
    <row r="130" spans="1:5" ht="12" customHeight="1">
      <c r="A130" s="514" t="s">
        <v>64</v>
      </c>
      <c r="B130" s="332" t="s">
        <v>446</v>
      </c>
      <c r="C130" s="376"/>
      <c r="D130" s="376"/>
      <c r="E130" s="359"/>
    </row>
    <row r="131" spans="1:5" ht="12" customHeight="1">
      <c r="A131" s="514" t="s">
        <v>65</v>
      </c>
      <c r="B131" s="332" t="s">
        <v>447</v>
      </c>
      <c r="C131" s="376"/>
      <c r="D131" s="376"/>
      <c r="E131" s="359"/>
    </row>
    <row r="132" spans="1:5" ht="12" customHeight="1">
      <c r="A132" s="514" t="s">
        <v>345</v>
      </c>
      <c r="B132" s="332" t="s">
        <v>448</v>
      </c>
      <c r="C132" s="376"/>
      <c r="D132" s="376"/>
      <c r="E132" s="359"/>
    </row>
    <row r="133" spans="1:5" s="306" customFormat="1" ht="12" customHeight="1" thickBot="1">
      <c r="A133" s="523" t="s">
        <v>347</v>
      </c>
      <c r="B133" s="330" t="s">
        <v>449</v>
      </c>
      <c r="C133" s="376"/>
      <c r="D133" s="376"/>
      <c r="E133" s="359"/>
    </row>
    <row r="134" spans="1:11" ht="13.5" thickBot="1">
      <c r="A134" s="348" t="s">
        <v>12</v>
      </c>
      <c r="B134" s="351" t="s">
        <v>662</v>
      </c>
      <c r="C134" s="381">
        <f>+C135+C136+C138+C139+C137</f>
        <v>0</v>
      </c>
      <c r="D134" s="381">
        <f>+D135+D136+D138+D139+D137</f>
        <v>0</v>
      </c>
      <c r="E134" s="394">
        <f>+E135+E136+E138+E139+E137</f>
        <v>0</v>
      </c>
      <c r="K134" s="477"/>
    </row>
    <row r="135" spans="1:5" ht="12.75">
      <c r="A135" s="514" t="s">
        <v>66</v>
      </c>
      <c r="B135" s="332" t="s">
        <v>451</v>
      </c>
      <c r="C135" s="376"/>
      <c r="D135" s="376"/>
      <c r="E135" s="359"/>
    </row>
    <row r="136" spans="1:5" ht="12" customHeight="1">
      <c r="A136" s="514" t="s">
        <v>67</v>
      </c>
      <c r="B136" s="332" t="s">
        <v>452</v>
      </c>
      <c r="C136" s="376"/>
      <c r="D136" s="376"/>
      <c r="E136" s="359"/>
    </row>
    <row r="137" spans="1:5" ht="12" customHeight="1">
      <c r="A137" s="514" t="s">
        <v>354</v>
      </c>
      <c r="B137" s="332" t="s">
        <v>661</v>
      </c>
      <c r="C137" s="376"/>
      <c r="D137" s="376"/>
      <c r="E137" s="359"/>
    </row>
    <row r="138" spans="1:5" s="306" customFormat="1" ht="12" customHeight="1">
      <c r="A138" s="514" t="s">
        <v>356</v>
      </c>
      <c r="B138" s="332" t="s">
        <v>453</v>
      </c>
      <c r="C138" s="376"/>
      <c r="D138" s="376"/>
      <c r="E138" s="359"/>
    </row>
    <row r="139" spans="1:5" s="306" customFormat="1" ht="12" customHeight="1" thickBot="1">
      <c r="A139" s="523" t="s">
        <v>660</v>
      </c>
      <c r="B139" s="330" t="s">
        <v>454</v>
      </c>
      <c r="C139" s="376"/>
      <c r="D139" s="376"/>
      <c r="E139" s="359"/>
    </row>
    <row r="140" spans="1:5" s="306" customFormat="1" ht="12" customHeight="1" thickBot="1">
      <c r="A140" s="348" t="s">
        <v>13</v>
      </c>
      <c r="B140" s="351" t="s">
        <v>545</v>
      </c>
      <c r="C140" s="79">
        <f>+C141+C142+C143+C144</f>
        <v>0</v>
      </c>
      <c r="D140" s="79">
        <f>+D141+D142+D143+D144</f>
        <v>0</v>
      </c>
      <c r="E140" s="327">
        <f>+E141+E142+E143+E144</f>
        <v>0</v>
      </c>
    </row>
    <row r="141" spans="1:5" s="306" customFormat="1" ht="12" customHeight="1">
      <c r="A141" s="514" t="s">
        <v>128</v>
      </c>
      <c r="B141" s="332" t="s">
        <v>456</v>
      </c>
      <c r="C141" s="376"/>
      <c r="D141" s="376"/>
      <c r="E141" s="359"/>
    </row>
    <row r="142" spans="1:5" s="306" customFormat="1" ht="12" customHeight="1">
      <c r="A142" s="514" t="s">
        <v>129</v>
      </c>
      <c r="B142" s="332" t="s">
        <v>457</v>
      </c>
      <c r="C142" s="376"/>
      <c r="D142" s="376"/>
      <c r="E142" s="359"/>
    </row>
    <row r="143" spans="1:5" s="306" customFormat="1" ht="12" customHeight="1">
      <c r="A143" s="514" t="s">
        <v>154</v>
      </c>
      <c r="B143" s="332" t="s">
        <v>458</v>
      </c>
      <c r="C143" s="376"/>
      <c r="D143" s="376"/>
      <c r="E143" s="359"/>
    </row>
    <row r="144" spans="1:5" ht="12.75" customHeight="1" thickBot="1">
      <c r="A144" s="514" t="s">
        <v>362</v>
      </c>
      <c r="B144" s="332" t="s">
        <v>459</v>
      </c>
      <c r="C144" s="376"/>
      <c r="D144" s="376"/>
      <c r="E144" s="359"/>
    </row>
    <row r="145" spans="1:5" ht="12" customHeight="1" thickBot="1">
      <c r="A145" s="348" t="s">
        <v>14</v>
      </c>
      <c r="B145" s="351" t="s">
        <v>460</v>
      </c>
      <c r="C145" s="325">
        <f>+C125+C129+C134+C140</f>
        <v>0</v>
      </c>
      <c r="D145" s="325">
        <f>+D125+D129+D134+D140</f>
        <v>0</v>
      </c>
      <c r="E145" s="326">
        <f>+E125+E129+E134+E140</f>
        <v>0</v>
      </c>
    </row>
    <row r="146" spans="1:5" ht="15" customHeight="1" thickBot="1">
      <c r="A146" s="525" t="s">
        <v>15</v>
      </c>
      <c r="B146" s="371" t="s">
        <v>461</v>
      </c>
      <c r="C146" s="325">
        <f>+C124+C145</f>
        <v>0</v>
      </c>
      <c r="D146" s="325">
        <f>+D124+D145</f>
        <v>0</v>
      </c>
      <c r="E146" s="326">
        <f>+E124+E145</f>
        <v>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33" t="s">
        <v>730</v>
      </c>
      <c r="B148" s="634"/>
      <c r="C148" s="90"/>
      <c r="D148" s="91"/>
      <c r="E148" s="88"/>
    </row>
    <row r="149" spans="1:5" ht="14.25" customHeight="1" thickBot="1">
      <c r="A149" s="635" t="s">
        <v>729</v>
      </c>
      <c r="B149" s="636"/>
      <c r="C149" s="90"/>
      <c r="D149" s="91"/>
      <c r="E149" s="88"/>
    </row>
  </sheetData>
  <sheetProtection sheet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zoomScale="130" zoomScaleNormal="130" zoomScaleSheetLayoutView="100" workbookViewId="0" topLeftCell="A1">
      <selection activeCell="E60" sqref="E60"/>
    </sheetView>
  </sheetViews>
  <sheetFormatPr defaultColWidth="9.00390625" defaultRowHeight="12.75"/>
  <cols>
    <col min="1" max="1" width="9.50390625" style="372" customWidth="1"/>
    <col min="2" max="2" width="60.875" style="372" customWidth="1"/>
    <col min="3" max="5" width="15.875" style="373" customWidth="1"/>
    <col min="6" max="16384" width="9.375" style="383" customWidth="1"/>
  </cols>
  <sheetData>
    <row r="1" spans="1:5" ht="15.75" customHeight="1">
      <c r="A1" s="706" t="s">
        <v>3</v>
      </c>
      <c r="B1" s="706"/>
      <c r="C1" s="706"/>
      <c r="D1" s="706"/>
      <c r="E1" s="706"/>
    </row>
    <row r="2" spans="1:5" ht="15.75" customHeight="1" thickBot="1">
      <c r="A2" s="45" t="s">
        <v>108</v>
      </c>
      <c r="B2" s="45"/>
      <c r="C2" s="370"/>
      <c r="D2" s="370"/>
      <c r="E2" s="370" t="s">
        <v>731</v>
      </c>
    </row>
    <row r="3" spans="1:5" ht="15.75" customHeight="1">
      <c r="A3" s="707" t="s">
        <v>56</v>
      </c>
      <c r="B3" s="709" t="s">
        <v>5</v>
      </c>
      <c r="C3" s="711" t="str">
        <f>+CONCATENATE(LEFT(ÖSSZEFÜGGÉSEK!A4,4),". évi")</f>
        <v>2017. évi</v>
      </c>
      <c r="D3" s="711"/>
      <c r="E3" s="712"/>
    </row>
    <row r="4" spans="1:5" ht="37.5" customHeight="1" thickBot="1">
      <c r="A4" s="708"/>
      <c r="B4" s="710"/>
      <c r="C4" s="47" t="s">
        <v>173</v>
      </c>
      <c r="D4" s="47" t="s">
        <v>178</v>
      </c>
      <c r="E4" s="48" t="s">
        <v>179</v>
      </c>
    </row>
    <row r="5" spans="1:5" s="384" customFormat="1" ht="12" customHeight="1" thickBot="1">
      <c r="A5" s="348" t="s">
        <v>408</v>
      </c>
      <c r="B5" s="349" t="s">
        <v>409</v>
      </c>
      <c r="C5" s="349" t="s">
        <v>410</v>
      </c>
      <c r="D5" s="349" t="s">
        <v>411</v>
      </c>
      <c r="E5" s="395" t="s">
        <v>412</v>
      </c>
    </row>
    <row r="6" spans="1:5" s="385" customFormat="1" ht="12" customHeight="1" thickBot="1">
      <c r="A6" s="343" t="s">
        <v>6</v>
      </c>
      <c r="B6" s="344" t="s">
        <v>303</v>
      </c>
      <c r="C6" s="375">
        <f>SUM(C7:C12)</f>
        <v>176620508</v>
      </c>
      <c r="D6" s="375">
        <f>SUM(D7:D12)</f>
        <v>170466826</v>
      </c>
      <c r="E6" s="358">
        <f>SUM(E7:E12)</f>
        <v>170466826</v>
      </c>
    </row>
    <row r="7" spans="1:5" s="385" customFormat="1" ht="12" customHeight="1">
      <c r="A7" s="338" t="s">
        <v>68</v>
      </c>
      <c r="B7" s="386" t="s">
        <v>304</v>
      </c>
      <c r="C7" s="377">
        <v>63542866</v>
      </c>
      <c r="D7" s="377">
        <v>64542866</v>
      </c>
      <c r="E7" s="360">
        <v>64542866</v>
      </c>
    </row>
    <row r="8" spans="1:5" s="385" customFormat="1" ht="12" customHeight="1">
      <c r="A8" s="337" t="s">
        <v>69</v>
      </c>
      <c r="B8" s="387" t="s">
        <v>305</v>
      </c>
      <c r="C8" s="376">
        <v>26582594</v>
      </c>
      <c r="D8" s="376">
        <v>27289360</v>
      </c>
      <c r="E8" s="359">
        <v>27289360</v>
      </c>
    </row>
    <row r="9" spans="1:5" s="385" customFormat="1" ht="12" customHeight="1">
      <c r="A9" s="337" t="s">
        <v>70</v>
      </c>
      <c r="B9" s="387" t="s">
        <v>306</v>
      </c>
      <c r="C9" s="376">
        <v>61060533</v>
      </c>
      <c r="D9" s="376">
        <v>64738582</v>
      </c>
      <c r="E9" s="359">
        <v>64738582</v>
      </c>
    </row>
    <row r="10" spans="1:5" s="385" customFormat="1" ht="12" customHeight="1">
      <c r="A10" s="337" t="s">
        <v>71</v>
      </c>
      <c r="B10" s="387" t="s">
        <v>307</v>
      </c>
      <c r="C10" s="376">
        <v>1977900</v>
      </c>
      <c r="D10" s="376">
        <v>2195302</v>
      </c>
      <c r="E10" s="359">
        <v>2195302</v>
      </c>
    </row>
    <row r="11" spans="1:5" s="385" customFormat="1" ht="12" customHeight="1">
      <c r="A11" s="337" t="s">
        <v>104</v>
      </c>
      <c r="B11" s="387" t="s">
        <v>744</v>
      </c>
      <c r="C11" s="376">
        <v>23456615</v>
      </c>
      <c r="D11" s="376">
        <v>11239163</v>
      </c>
      <c r="E11" s="359">
        <v>11239163</v>
      </c>
    </row>
    <row r="12" spans="1:5" s="385" customFormat="1" ht="12" customHeight="1" thickBot="1">
      <c r="A12" s="339" t="s">
        <v>72</v>
      </c>
      <c r="B12" s="388" t="s">
        <v>745</v>
      </c>
      <c r="C12" s="378"/>
      <c r="D12" s="378">
        <v>461553</v>
      </c>
      <c r="E12" s="361">
        <v>461553</v>
      </c>
    </row>
    <row r="13" spans="1:5" s="385" customFormat="1" ht="12" customHeight="1" thickBot="1">
      <c r="A13" s="343" t="s">
        <v>7</v>
      </c>
      <c r="B13" s="365" t="s">
        <v>310</v>
      </c>
      <c r="C13" s="375">
        <f>SUM(C14:C18)</f>
        <v>124469000</v>
      </c>
      <c r="D13" s="375">
        <f>SUM(D14:D18)</f>
        <v>124324055</v>
      </c>
      <c r="E13" s="358">
        <f>SUM(E14:E18)</f>
        <v>93392371</v>
      </c>
    </row>
    <row r="14" spans="1:5" s="385" customFormat="1" ht="12" customHeight="1">
      <c r="A14" s="338" t="s">
        <v>74</v>
      </c>
      <c r="B14" s="386" t="s">
        <v>311</v>
      </c>
      <c r="C14" s="377"/>
      <c r="D14" s="377"/>
      <c r="E14" s="360"/>
    </row>
    <row r="15" spans="1:5" s="385" customFormat="1" ht="12" customHeight="1">
      <c r="A15" s="337" t="s">
        <v>75</v>
      </c>
      <c r="B15" s="387" t="s">
        <v>312</v>
      </c>
      <c r="C15" s="376"/>
      <c r="D15" s="376"/>
      <c r="E15" s="359"/>
    </row>
    <row r="16" spans="1:5" s="385" customFormat="1" ht="12" customHeight="1">
      <c r="A16" s="337" t="s">
        <v>76</v>
      </c>
      <c r="B16" s="387" t="s">
        <v>313</v>
      </c>
      <c r="C16" s="376"/>
      <c r="D16" s="376"/>
      <c r="E16" s="359"/>
    </row>
    <row r="17" spans="1:5" s="385" customFormat="1" ht="12" customHeight="1">
      <c r="A17" s="337" t="s">
        <v>77</v>
      </c>
      <c r="B17" s="387" t="s">
        <v>314</v>
      </c>
      <c r="C17" s="376"/>
      <c r="D17" s="376"/>
      <c r="E17" s="359"/>
    </row>
    <row r="18" spans="1:5" s="385" customFormat="1" ht="12" customHeight="1">
      <c r="A18" s="337" t="s">
        <v>78</v>
      </c>
      <c r="B18" s="387" t="s">
        <v>315</v>
      </c>
      <c r="C18" s="376">
        <v>124469000</v>
      </c>
      <c r="D18" s="376">
        <v>124324055</v>
      </c>
      <c r="E18" s="359">
        <v>93392371</v>
      </c>
    </row>
    <row r="19" spans="1:5" s="385" customFormat="1" ht="12" customHeight="1" thickBot="1">
      <c r="A19" s="339" t="s">
        <v>85</v>
      </c>
      <c r="B19" s="388" t="s">
        <v>316</v>
      </c>
      <c r="C19" s="378"/>
      <c r="D19" s="378"/>
      <c r="E19" s="361"/>
    </row>
    <row r="20" spans="1:5" s="385" customFormat="1" ht="12" customHeight="1" thickBot="1">
      <c r="A20" s="343" t="s">
        <v>8</v>
      </c>
      <c r="B20" s="344" t="s">
        <v>317</v>
      </c>
      <c r="C20" s="375">
        <f>SUM(C21:C25)</f>
        <v>10665000</v>
      </c>
      <c r="D20" s="375">
        <f>SUM(D21:D25)</f>
        <v>716604432</v>
      </c>
      <c r="E20" s="358">
        <f>SUM(E21:E25)</f>
        <v>714050708</v>
      </c>
    </row>
    <row r="21" spans="1:5" s="385" customFormat="1" ht="12" customHeight="1">
      <c r="A21" s="338" t="s">
        <v>57</v>
      </c>
      <c r="B21" s="386" t="s">
        <v>318</v>
      </c>
      <c r="C21" s="377"/>
      <c r="D21" s="377">
        <v>1600000</v>
      </c>
      <c r="E21" s="360">
        <v>1600000</v>
      </c>
    </row>
    <row r="22" spans="1:5" s="385" customFormat="1" ht="12" customHeight="1">
      <c r="A22" s="337" t="s">
        <v>58</v>
      </c>
      <c r="B22" s="387" t="s">
        <v>319</v>
      </c>
      <c r="C22" s="376"/>
      <c r="D22" s="376"/>
      <c r="E22" s="359"/>
    </row>
    <row r="23" spans="1:5" s="385" customFormat="1" ht="12" customHeight="1">
      <c r="A23" s="337" t="s">
        <v>59</v>
      </c>
      <c r="B23" s="387" t="s">
        <v>320</v>
      </c>
      <c r="C23" s="376"/>
      <c r="D23" s="376"/>
      <c r="E23" s="359"/>
    </row>
    <row r="24" spans="1:5" s="385" customFormat="1" ht="12" customHeight="1">
      <c r="A24" s="337" t="s">
        <v>60</v>
      </c>
      <c r="B24" s="387" t="s">
        <v>321</v>
      </c>
      <c r="C24" s="376"/>
      <c r="D24" s="376"/>
      <c r="E24" s="359"/>
    </row>
    <row r="25" spans="1:5" s="385" customFormat="1" ht="12" customHeight="1">
      <c r="A25" s="337" t="s">
        <v>118</v>
      </c>
      <c r="B25" s="387" t="s">
        <v>322</v>
      </c>
      <c r="C25" s="376">
        <v>10665000</v>
      </c>
      <c r="D25" s="376">
        <v>715004432</v>
      </c>
      <c r="E25" s="359">
        <v>712450708</v>
      </c>
    </row>
    <row r="26" spans="1:5" s="385" customFormat="1" ht="12" customHeight="1" thickBot="1">
      <c r="A26" s="339" t="s">
        <v>119</v>
      </c>
      <c r="B26" s="367" t="s">
        <v>323</v>
      </c>
      <c r="C26" s="378"/>
      <c r="D26" s="378">
        <v>508359256</v>
      </c>
      <c r="E26" s="361"/>
    </row>
    <row r="27" spans="1:5" s="385" customFormat="1" ht="12" customHeight="1" thickBot="1">
      <c r="A27" s="343" t="s">
        <v>120</v>
      </c>
      <c r="B27" s="344" t="s">
        <v>719</v>
      </c>
      <c r="C27" s="381">
        <f>SUM(C28:C33)</f>
        <v>9310000</v>
      </c>
      <c r="D27" s="381">
        <f>SUM(D28:D33)</f>
        <v>13809000</v>
      </c>
      <c r="E27" s="394">
        <f>SUM(E28:E33)</f>
        <v>13754697</v>
      </c>
    </row>
    <row r="28" spans="1:5" s="385" customFormat="1" ht="12" customHeight="1">
      <c r="A28" s="338" t="s">
        <v>324</v>
      </c>
      <c r="B28" s="386" t="s">
        <v>723</v>
      </c>
      <c r="C28" s="377">
        <v>1400000</v>
      </c>
      <c r="D28" s="377">
        <v>1505000</v>
      </c>
      <c r="E28" s="360">
        <v>1504507</v>
      </c>
    </row>
    <row r="29" spans="1:5" s="385" customFormat="1" ht="12" customHeight="1">
      <c r="A29" s="337" t="s">
        <v>325</v>
      </c>
      <c r="B29" s="387" t="s">
        <v>724</v>
      </c>
      <c r="C29" s="376"/>
      <c r="D29" s="376"/>
      <c r="E29" s="359"/>
    </row>
    <row r="30" spans="1:5" s="385" customFormat="1" ht="12" customHeight="1">
      <c r="A30" s="337" t="s">
        <v>326</v>
      </c>
      <c r="B30" s="387" t="s">
        <v>725</v>
      </c>
      <c r="C30" s="376">
        <v>6000000</v>
      </c>
      <c r="D30" s="376">
        <v>10339000</v>
      </c>
      <c r="E30" s="359">
        <v>10338429</v>
      </c>
    </row>
    <row r="31" spans="1:5" s="385" customFormat="1" ht="12" customHeight="1">
      <c r="A31" s="337" t="s">
        <v>720</v>
      </c>
      <c r="B31" s="387" t="s">
        <v>726</v>
      </c>
      <c r="C31" s="376"/>
      <c r="D31" s="376"/>
      <c r="E31" s="359"/>
    </row>
    <row r="32" spans="1:5" s="385" customFormat="1" ht="12" customHeight="1">
      <c r="A32" s="337" t="s">
        <v>721</v>
      </c>
      <c r="B32" s="387" t="s">
        <v>740</v>
      </c>
      <c r="C32" s="376">
        <v>1800000</v>
      </c>
      <c r="D32" s="376">
        <v>1855000</v>
      </c>
      <c r="E32" s="359">
        <v>1854420</v>
      </c>
    </row>
    <row r="33" spans="1:5" s="385" customFormat="1" ht="12" customHeight="1" thickBot="1">
      <c r="A33" s="339" t="s">
        <v>722</v>
      </c>
      <c r="B33" s="367" t="s">
        <v>328</v>
      </c>
      <c r="C33" s="378">
        <v>110000</v>
      </c>
      <c r="D33" s="378">
        <v>110000</v>
      </c>
      <c r="E33" s="361">
        <v>57341</v>
      </c>
    </row>
    <row r="34" spans="1:5" s="385" customFormat="1" ht="12" customHeight="1" thickBot="1">
      <c r="A34" s="343" t="s">
        <v>10</v>
      </c>
      <c r="B34" s="344" t="s">
        <v>329</v>
      </c>
      <c r="C34" s="375">
        <f>SUM(C35:C44)</f>
        <v>11679943</v>
      </c>
      <c r="D34" s="375">
        <f>SUM(D35:D44)</f>
        <v>15110885</v>
      </c>
      <c r="E34" s="358">
        <f>SUM(E35:E44)</f>
        <v>14589390</v>
      </c>
    </row>
    <row r="35" spans="1:5" s="385" customFormat="1" ht="12" customHeight="1">
      <c r="A35" s="338" t="s">
        <v>61</v>
      </c>
      <c r="B35" s="386" t="s">
        <v>330</v>
      </c>
      <c r="C35" s="377">
        <v>900000</v>
      </c>
      <c r="D35" s="377">
        <v>1412000</v>
      </c>
      <c r="E35" s="360">
        <v>1411670</v>
      </c>
    </row>
    <row r="36" spans="1:5" s="385" customFormat="1" ht="12" customHeight="1">
      <c r="A36" s="337" t="s">
        <v>62</v>
      </c>
      <c r="B36" s="387" t="s">
        <v>331</v>
      </c>
      <c r="C36" s="376">
        <v>7870000</v>
      </c>
      <c r="D36" s="376">
        <v>7925000</v>
      </c>
      <c r="E36" s="359">
        <v>7858992</v>
      </c>
    </row>
    <row r="37" spans="1:5" s="385" customFormat="1" ht="12" customHeight="1">
      <c r="A37" s="337" t="s">
        <v>63</v>
      </c>
      <c r="B37" s="387" t="s">
        <v>332</v>
      </c>
      <c r="C37" s="376">
        <v>495000</v>
      </c>
      <c r="D37" s="376">
        <v>563444</v>
      </c>
      <c r="E37" s="359">
        <v>192305</v>
      </c>
    </row>
    <row r="38" spans="1:5" s="385" customFormat="1" ht="12" customHeight="1">
      <c r="A38" s="337" t="s">
        <v>122</v>
      </c>
      <c r="B38" s="387" t="s">
        <v>333</v>
      </c>
      <c r="C38" s="376"/>
      <c r="D38" s="376"/>
      <c r="E38" s="359"/>
    </row>
    <row r="39" spans="1:5" s="385" customFormat="1" ht="12" customHeight="1">
      <c r="A39" s="337" t="s">
        <v>123</v>
      </c>
      <c r="B39" s="387" t="s">
        <v>334</v>
      </c>
      <c r="C39" s="376">
        <v>230000</v>
      </c>
      <c r="D39" s="376">
        <v>230000</v>
      </c>
      <c r="E39" s="359">
        <v>159221</v>
      </c>
    </row>
    <row r="40" spans="1:5" s="385" customFormat="1" ht="12" customHeight="1">
      <c r="A40" s="337" t="s">
        <v>124</v>
      </c>
      <c r="B40" s="387" t="s">
        <v>335</v>
      </c>
      <c r="C40" s="376">
        <v>2177710</v>
      </c>
      <c r="D40" s="376">
        <v>2384710</v>
      </c>
      <c r="E40" s="359">
        <v>2374169</v>
      </c>
    </row>
    <row r="41" spans="1:5" s="385" customFormat="1" ht="12" customHeight="1">
      <c r="A41" s="337" t="s">
        <v>125</v>
      </c>
      <c r="B41" s="387" t="s">
        <v>336</v>
      </c>
      <c r="C41" s="376"/>
      <c r="D41" s="376"/>
      <c r="E41" s="359"/>
    </row>
    <row r="42" spans="1:5" s="385" customFormat="1" ht="12" customHeight="1">
      <c r="A42" s="337" t="s">
        <v>126</v>
      </c>
      <c r="B42" s="387" t="s">
        <v>337</v>
      </c>
      <c r="C42" s="376">
        <v>7233</v>
      </c>
      <c r="D42" s="376">
        <v>7233</v>
      </c>
      <c r="E42" s="359">
        <v>4835</v>
      </c>
    </row>
    <row r="43" spans="1:5" s="385" customFormat="1" ht="12" customHeight="1">
      <c r="A43" s="337" t="s">
        <v>338</v>
      </c>
      <c r="B43" s="387" t="s">
        <v>339</v>
      </c>
      <c r="C43" s="379"/>
      <c r="D43" s="379">
        <v>2405498</v>
      </c>
      <c r="E43" s="362">
        <v>2405498</v>
      </c>
    </row>
    <row r="44" spans="1:5" s="385" customFormat="1" ht="12" customHeight="1" thickBot="1">
      <c r="A44" s="339" t="s">
        <v>340</v>
      </c>
      <c r="B44" s="388" t="s">
        <v>741</v>
      </c>
      <c r="C44" s="380"/>
      <c r="D44" s="380">
        <v>183000</v>
      </c>
      <c r="E44" s="363">
        <v>182700</v>
      </c>
    </row>
    <row r="45" spans="1:5" s="385" customFormat="1" ht="12" customHeight="1" thickBot="1">
      <c r="A45" s="343" t="s">
        <v>11</v>
      </c>
      <c r="B45" s="344" t="s">
        <v>342</v>
      </c>
      <c r="C45" s="375">
        <f>SUM(C46:C50)</f>
        <v>0</v>
      </c>
      <c r="D45" s="375">
        <f>SUM(D46:D50)</f>
        <v>0</v>
      </c>
      <c r="E45" s="358">
        <f>SUM(E46:E50)</f>
        <v>0</v>
      </c>
    </row>
    <row r="46" spans="1:5" s="385" customFormat="1" ht="12" customHeight="1">
      <c r="A46" s="338" t="s">
        <v>64</v>
      </c>
      <c r="B46" s="386" t="s">
        <v>343</v>
      </c>
      <c r="C46" s="396"/>
      <c r="D46" s="396"/>
      <c r="E46" s="364"/>
    </row>
    <row r="47" spans="1:5" s="385" customFormat="1" ht="12" customHeight="1">
      <c r="A47" s="337" t="s">
        <v>65</v>
      </c>
      <c r="B47" s="387" t="s">
        <v>344</v>
      </c>
      <c r="C47" s="379"/>
      <c r="D47" s="379"/>
      <c r="E47" s="362"/>
    </row>
    <row r="48" spans="1:5" s="385" customFormat="1" ht="12" customHeight="1">
      <c r="A48" s="337" t="s">
        <v>345</v>
      </c>
      <c r="B48" s="387" t="s">
        <v>346</v>
      </c>
      <c r="C48" s="379"/>
      <c r="D48" s="379"/>
      <c r="E48" s="362"/>
    </row>
    <row r="49" spans="1:5" s="385" customFormat="1" ht="12" customHeight="1">
      <c r="A49" s="337" t="s">
        <v>347</v>
      </c>
      <c r="B49" s="387" t="s">
        <v>348</v>
      </c>
      <c r="C49" s="379"/>
      <c r="D49" s="379"/>
      <c r="E49" s="362"/>
    </row>
    <row r="50" spans="1:5" s="385" customFormat="1" ht="12" customHeight="1" thickBot="1">
      <c r="A50" s="339" t="s">
        <v>349</v>
      </c>
      <c r="B50" s="388" t="s">
        <v>350</v>
      </c>
      <c r="C50" s="380"/>
      <c r="D50" s="380"/>
      <c r="E50" s="363"/>
    </row>
    <row r="51" spans="1:5" s="385" customFormat="1" ht="17.25" customHeight="1" thickBot="1">
      <c r="A51" s="343" t="s">
        <v>127</v>
      </c>
      <c r="B51" s="344" t="s">
        <v>351</v>
      </c>
      <c r="C51" s="375">
        <f>SUM(C52:C54)</f>
        <v>30000</v>
      </c>
      <c r="D51" s="375">
        <f>SUM(D52:D54)</f>
        <v>30000</v>
      </c>
      <c r="E51" s="358">
        <f>SUM(E52:E54)</f>
        <v>24000</v>
      </c>
    </row>
    <row r="52" spans="1:5" s="385" customFormat="1" ht="12" customHeight="1">
      <c r="A52" s="338" t="s">
        <v>66</v>
      </c>
      <c r="B52" s="386" t="s">
        <v>352</v>
      </c>
      <c r="C52" s="377"/>
      <c r="D52" s="377"/>
      <c r="E52" s="360"/>
    </row>
    <row r="53" spans="1:5" s="385" customFormat="1" ht="12" customHeight="1">
      <c r="A53" s="337" t="s">
        <v>67</v>
      </c>
      <c r="B53" s="387" t="s">
        <v>353</v>
      </c>
      <c r="C53" s="376"/>
      <c r="D53" s="376"/>
      <c r="E53" s="359"/>
    </row>
    <row r="54" spans="1:5" s="385" customFormat="1" ht="12" customHeight="1">
      <c r="A54" s="337" t="s">
        <v>354</v>
      </c>
      <c r="B54" s="387" t="s">
        <v>355</v>
      </c>
      <c r="C54" s="376">
        <v>30000</v>
      </c>
      <c r="D54" s="376">
        <v>30000</v>
      </c>
      <c r="E54" s="359">
        <v>24000</v>
      </c>
    </row>
    <row r="55" spans="1:5" s="385" customFormat="1" ht="12" customHeight="1" thickBot="1">
      <c r="A55" s="339" t="s">
        <v>356</v>
      </c>
      <c r="B55" s="388" t="s">
        <v>357</v>
      </c>
      <c r="C55" s="378"/>
      <c r="D55" s="378"/>
      <c r="E55" s="361"/>
    </row>
    <row r="56" spans="1:5" s="385" customFormat="1" ht="12" customHeight="1" thickBot="1">
      <c r="A56" s="343" t="s">
        <v>13</v>
      </c>
      <c r="B56" s="365" t="s">
        <v>358</v>
      </c>
      <c r="C56" s="375">
        <f>SUM(C57:C59)</f>
        <v>0</v>
      </c>
      <c r="D56" s="375">
        <f>SUM(D57:D59)</f>
        <v>50000</v>
      </c>
      <c r="E56" s="358">
        <f>SUM(E57:E59)</f>
        <v>50000</v>
      </c>
    </row>
    <row r="57" spans="1:5" s="385" customFormat="1" ht="12" customHeight="1">
      <c r="A57" s="338" t="s">
        <v>128</v>
      </c>
      <c r="B57" s="386" t="s">
        <v>359</v>
      </c>
      <c r="C57" s="379"/>
      <c r="D57" s="379"/>
      <c r="E57" s="362"/>
    </row>
    <row r="58" spans="1:5" s="385" customFormat="1" ht="12" customHeight="1">
      <c r="A58" s="337" t="s">
        <v>129</v>
      </c>
      <c r="B58" s="387" t="s">
        <v>360</v>
      </c>
      <c r="C58" s="379"/>
      <c r="D58" s="379"/>
      <c r="E58" s="362"/>
    </row>
    <row r="59" spans="1:5" s="385" customFormat="1" ht="12" customHeight="1">
      <c r="A59" s="337" t="s">
        <v>154</v>
      </c>
      <c r="B59" s="387" t="s">
        <v>361</v>
      </c>
      <c r="C59" s="379"/>
      <c r="D59" s="379">
        <v>50000</v>
      </c>
      <c r="E59" s="362">
        <v>50000</v>
      </c>
    </row>
    <row r="60" spans="1:5" s="385" customFormat="1" ht="12" customHeight="1" thickBot="1">
      <c r="A60" s="339" t="s">
        <v>362</v>
      </c>
      <c r="B60" s="388" t="s">
        <v>363</v>
      </c>
      <c r="C60" s="379"/>
      <c r="D60" s="379"/>
      <c r="E60" s="362"/>
    </row>
    <row r="61" spans="1:5" s="385" customFormat="1" ht="12" customHeight="1" thickBot="1">
      <c r="A61" s="343" t="s">
        <v>14</v>
      </c>
      <c r="B61" s="344" t="s">
        <v>364</v>
      </c>
      <c r="C61" s="381">
        <f>+C6+C13+C20+C27+C34+C45+C51+C56</f>
        <v>332774451</v>
      </c>
      <c r="D61" s="381">
        <f>+D6+D13+D20+D27+D34+D45+D51+D56</f>
        <v>1040395198</v>
      </c>
      <c r="E61" s="394">
        <f>+E6+E13+E20+E27+E34+E45+E51+E56</f>
        <v>1006327992</v>
      </c>
    </row>
    <row r="62" spans="1:5" s="385" customFormat="1" ht="12" customHeight="1" thickBot="1">
      <c r="A62" s="397" t="s">
        <v>365</v>
      </c>
      <c r="B62" s="365" t="s">
        <v>366</v>
      </c>
      <c r="C62" s="375">
        <f>+C63+C64+C65</f>
        <v>0</v>
      </c>
      <c r="D62" s="375">
        <f>+D63+D64+D65</f>
        <v>0</v>
      </c>
      <c r="E62" s="358">
        <f>+E63+E64+E65</f>
        <v>0</v>
      </c>
    </row>
    <row r="63" spans="1:5" s="385" customFormat="1" ht="12" customHeight="1">
      <c r="A63" s="338" t="s">
        <v>367</v>
      </c>
      <c r="B63" s="386" t="s">
        <v>368</v>
      </c>
      <c r="C63" s="379"/>
      <c r="D63" s="379"/>
      <c r="E63" s="362"/>
    </row>
    <row r="64" spans="1:5" s="385" customFormat="1" ht="12" customHeight="1">
      <c r="A64" s="337" t="s">
        <v>369</v>
      </c>
      <c r="B64" s="387" t="s">
        <v>370</v>
      </c>
      <c r="C64" s="379"/>
      <c r="D64" s="379"/>
      <c r="E64" s="362"/>
    </row>
    <row r="65" spans="1:5" s="385" customFormat="1" ht="12" customHeight="1" thickBot="1">
      <c r="A65" s="339" t="s">
        <v>371</v>
      </c>
      <c r="B65" s="323" t="s">
        <v>413</v>
      </c>
      <c r="C65" s="379"/>
      <c r="D65" s="379"/>
      <c r="E65" s="362"/>
    </row>
    <row r="66" spans="1:5" s="385" customFormat="1" ht="12" customHeight="1" thickBot="1">
      <c r="A66" s="397" t="s">
        <v>373</v>
      </c>
      <c r="B66" s="365" t="s">
        <v>374</v>
      </c>
      <c r="C66" s="375">
        <f>+C67+C68+C69+C70</f>
        <v>0</v>
      </c>
      <c r="D66" s="375">
        <f>+D67+D68+D69+D70</f>
        <v>0</v>
      </c>
      <c r="E66" s="358">
        <f>+E67+E68+E69+E70</f>
        <v>0</v>
      </c>
    </row>
    <row r="67" spans="1:5" s="385" customFormat="1" ht="13.5" customHeight="1">
      <c r="A67" s="338" t="s">
        <v>105</v>
      </c>
      <c r="B67" s="685" t="s">
        <v>375</v>
      </c>
      <c r="C67" s="379"/>
      <c r="D67" s="379"/>
      <c r="E67" s="362"/>
    </row>
    <row r="68" spans="1:5" s="385" customFormat="1" ht="12" customHeight="1">
      <c r="A68" s="337" t="s">
        <v>106</v>
      </c>
      <c r="B68" s="685" t="s">
        <v>737</v>
      </c>
      <c r="C68" s="379"/>
      <c r="D68" s="379"/>
      <c r="E68" s="362"/>
    </row>
    <row r="69" spans="1:5" s="385" customFormat="1" ht="12" customHeight="1">
      <c r="A69" s="337" t="s">
        <v>376</v>
      </c>
      <c r="B69" s="685" t="s">
        <v>377</v>
      </c>
      <c r="C69" s="379"/>
      <c r="D69" s="379"/>
      <c r="E69" s="362"/>
    </row>
    <row r="70" spans="1:5" s="385" customFormat="1" ht="12" customHeight="1" thickBot="1">
      <c r="A70" s="339" t="s">
        <v>378</v>
      </c>
      <c r="B70" s="686" t="s">
        <v>738</v>
      </c>
      <c r="C70" s="379"/>
      <c r="D70" s="379"/>
      <c r="E70" s="362"/>
    </row>
    <row r="71" spans="1:5" s="385" customFormat="1" ht="12" customHeight="1" thickBot="1">
      <c r="A71" s="397" t="s">
        <v>379</v>
      </c>
      <c r="B71" s="365" t="s">
        <v>380</v>
      </c>
      <c r="C71" s="375">
        <f>+C72+C73</f>
        <v>34936549</v>
      </c>
      <c r="D71" s="375">
        <f>+D72+D73</f>
        <v>34936549</v>
      </c>
      <c r="E71" s="358">
        <f>+E72+E73</f>
        <v>34936549</v>
      </c>
    </row>
    <row r="72" spans="1:5" s="385" customFormat="1" ht="12" customHeight="1">
      <c r="A72" s="338" t="s">
        <v>381</v>
      </c>
      <c r="B72" s="386" t="s">
        <v>382</v>
      </c>
      <c r="C72" s="379">
        <v>34936549</v>
      </c>
      <c r="D72" s="379">
        <v>34936549</v>
      </c>
      <c r="E72" s="379">
        <v>34936549</v>
      </c>
    </row>
    <row r="73" spans="1:5" s="385" customFormat="1" ht="12" customHeight="1" thickBot="1">
      <c r="A73" s="339" t="s">
        <v>383</v>
      </c>
      <c r="B73" s="388" t="s">
        <v>384</v>
      </c>
      <c r="C73" s="379"/>
      <c r="D73" s="379"/>
      <c r="E73" s="362"/>
    </row>
    <row r="74" spans="1:5" s="385" customFormat="1" ht="12" customHeight="1" thickBot="1">
      <c r="A74" s="397" t="s">
        <v>385</v>
      </c>
      <c r="B74" s="365" t="s">
        <v>386</v>
      </c>
      <c r="C74" s="375">
        <f>+C75+C76+C77</f>
        <v>0</v>
      </c>
      <c r="D74" s="375">
        <f>+D75+D76+D77</f>
        <v>5994900</v>
      </c>
      <c r="E74" s="358">
        <f>+E75+E76+E77</f>
        <v>5994900</v>
      </c>
    </row>
    <row r="75" spans="1:5" s="385" customFormat="1" ht="12" customHeight="1">
      <c r="A75" s="338" t="s">
        <v>387</v>
      </c>
      <c r="B75" s="386" t="s">
        <v>388</v>
      </c>
      <c r="C75" s="379"/>
      <c r="D75" s="379">
        <v>5994900</v>
      </c>
      <c r="E75" s="379">
        <v>5994900</v>
      </c>
    </row>
    <row r="76" spans="1:5" s="385" customFormat="1" ht="12" customHeight="1">
      <c r="A76" s="337" t="s">
        <v>389</v>
      </c>
      <c r="B76" s="387" t="s">
        <v>390</v>
      </c>
      <c r="C76" s="379"/>
      <c r="D76" s="379"/>
      <c r="E76" s="362"/>
    </row>
    <row r="77" spans="1:5" s="385" customFormat="1" ht="12" customHeight="1" thickBot="1">
      <c r="A77" s="339" t="s">
        <v>391</v>
      </c>
      <c r="B77" s="687" t="s">
        <v>739</v>
      </c>
      <c r="C77" s="379"/>
      <c r="D77" s="379"/>
      <c r="E77" s="362"/>
    </row>
    <row r="78" spans="1:5" s="385" customFormat="1" ht="12" customHeight="1" thickBot="1">
      <c r="A78" s="397" t="s">
        <v>392</v>
      </c>
      <c r="B78" s="365" t="s">
        <v>393</v>
      </c>
      <c r="C78" s="375">
        <f>+C79+C80+C81+C82</f>
        <v>0</v>
      </c>
      <c r="D78" s="375">
        <f>+D79+D80+D81+D82</f>
        <v>0</v>
      </c>
      <c r="E78" s="358">
        <f>+E79+E80+E81+E82</f>
        <v>0</v>
      </c>
    </row>
    <row r="79" spans="1:5" s="385" customFormat="1" ht="12" customHeight="1">
      <c r="A79" s="389" t="s">
        <v>394</v>
      </c>
      <c r="B79" s="386" t="s">
        <v>395</v>
      </c>
      <c r="C79" s="379"/>
      <c r="D79" s="379"/>
      <c r="E79" s="362"/>
    </row>
    <row r="80" spans="1:5" s="385" customFormat="1" ht="12" customHeight="1">
      <c r="A80" s="390" t="s">
        <v>396</v>
      </c>
      <c r="B80" s="387" t="s">
        <v>397</v>
      </c>
      <c r="C80" s="379"/>
      <c r="D80" s="379"/>
      <c r="E80" s="362"/>
    </row>
    <row r="81" spans="1:5" s="385" customFormat="1" ht="12" customHeight="1">
      <c r="A81" s="390" t="s">
        <v>398</v>
      </c>
      <c r="B81" s="387" t="s">
        <v>399</v>
      </c>
      <c r="C81" s="379"/>
      <c r="D81" s="379"/>
      <c r="E81" s="362"/>
    </row>
    <row r="82" spans="1:5" s="385" customFormat="1" ht="12" customHeight="1" thickBot="1">
      <c r="A82" s="398" t="s">
        <v>400</v>
      </c>
      <c r="B82" s="367" t="s">
        <v>401</v>
      </c>
      <c r="C82" s="379"/>
      <c r="D82" s="379"/>
      <c r="E82" s="362"/>
    </row>
    <row r="83" spans="1:5" s="385" customFormat="1" ht="12" customHeight="1" thickBot="1">
      <c r="A83" s="397" t="s">
        <v>402</v>
      </c>
      <c r="B83" s="365" t="s">
        <v>403</v>
      </c>
      <c r="C83" s="400"/>
      <c r="D83" s="400"/>
      <c r="E83" s="401"/>
    </row>
    <row r="84" spans="1:5" s="385" customFormat="1" ht="12" customHeight="1" thickBot="1">
      <c r="A84" s="397" t="s">
        <v>404</v>
      </c>
      <c r="B84" s="321" t="s">
        <v>405</v>
      </c>
      <c r="C84" s="381">
        <f>+C62+C66+C71+C74+C78+C83</f>
        <v>34936549</v>
      </c>
      <c r="D84" s="381">
        <f>+D62+D66+D71+D74+D78+D83</f>
        <v>40931449</v>
      </c>
      <c r="E84" s="394">
        <f>+E62+E66+E71+E74+E78+E83</f>
        <v>40931449</v>
      </c>
    </row>
    <row r="85" spans="1:5" s="385" customFormat="1" ht="12" customHeight="1" thickBot="1">
      <c r="A85" s="399" t="s">
        <v>406</v>
      </c>
      <c r="B85" s="324" t="s">
        <v>407</v>
      </c>
      <c r="C85" s="381">
        <f>+C61+C84</f>
        <v>367711000</v>
      </c>
      <c r="D85" s="381">
        <f>+D61+D84</f>
        <v>1081326647</v>
      </c>
      <c r="E85" s="394">
        <f>+E61+E84</f>
        <v>1047259441</v>
      </c>
    </row>
    <row r="86" spans="1:5" s="385" customFormat="1" ht="12" customHeight="1">
      <c r="A86" s="319"/>
      <c r="B86" s="319"/>
      <c r="C86" s="320"/>
      <c r="D86" s="320"/>
      <c r="E86" s="320"/>
    </row>
    <row r="87" spans="1:5" ht="16.5" customHeight="1">
      <c r="A87" s="706" t="s">
        <v>35</v>
      </c>
      <c r="B87" s="706"/>
      <c r="C87" s="706"/>
      <c r="D87" s="706"/>
      <c r="E87" s="706"/>
    </row>
    <row r="88" spans="1:5" s="391" customFormat="1" ht="16.5" customHeight="1" thickBot="1">
      <c r="A88" s="46" t="s">
        <v>109</v>
      </c>
      <c r="B88" s="46"/>
      <c r="C88" s="352"/>
      <c r="D88" s="352"/>
      <c r="E88" s="352" t="str">
        <f>E2</f>
        <v>Forintban!</v>
      </c>
    </row>
    <row r="89" spans="1:5" s="391" customFormat="1" ht="16.5" customHeight="1">
      <c r="A89" s="707" t="s">
        <v>56</v>
      </c>
      <c r="B89" s="709" t="s">
        <v>172</v>
      </c>
      <c r="C89" s="711" t="str">
        <f>+C3</f>
        <v>2017. évi</v>
      </c>
      <c r="D89" s="711"/>
      <c r="E89" s="712"/>
    </row>
    <row r="90" spans="1:5" ht="37.5" customHeight="1" thickBot="1">
      <c r="A90" s="708"/>
      <c r="B90" s="710"/>
      <c r="C90" s="47" t="s">
        <v>173</v>
      </c>
      <c r="D90" s="47" t="s">
        <v>178</v>
      </c>
      <c r="E90" s="48" t="s">
        <v>179</v>
      </c>
    </row>
    <row r="91" spans="1:5" s="384" customFormat="1" ht="12" customHeight="1" thickBot="1">
      <c r="A91" s="348" t="s">
        <v>408</v>
      </c>
      <c r="B91" s="349" t="s">
        <v>409</v>
      </c>
      <c r="C91" s="349" t="s">
        <v>410</v>
      </c>
      <c r="D91" s="349" t="s">
        <v>411</v>
      </c>
      <c r="E91" s="350" t="s">
        <v>412</v>
      </c>
    </row>
    <row r="92" spans="1:5" ht="12" customHeight="1" thickBot="1">
      <c r="A92" s="345" t="s">
        <v>6</v>
      </c>
      <c r="B92" s="347" t="s">
        <v>414</v>
      </c>
      <c r="C92" s="374">
        <f>SUM(C93:C97)</f>
        <v>344692410</v>
      </c>
      <c r="D92" s="374">
        <f>SUM(D93:D97)</f>
        <v>468314695</v>
      </c>
      <c r="E92" s="329">
        <f>SUM(E93:E97)</f>
        <v>398740120</v>
      </c>
    </row>
    <row r="93" spans="1:5" ht="12" customHeight="1">
      <c r="A93" s="340" t="s">
        <v>68</v>
      </c>
      <c r="B93" s="333" t="s">
        <v>36</v>
      </c>
      <c r="C93" s="77">
        <v>196491000</v>
      </c>
      <c r="D93" s="77">
        <v>197075000</v>
      </c>
      <c r="E93" s="328">
        <v>153783550</v>
      </c>
    </row>
    <row r="94" spans="1:5" ht="12" customHeight="1">
      <c r="A94" s="337" t="s">
        <v>69</v>
      </c>
      <c r="B94" s="331" t="s">
        <v>130</v>
      </c>
      <c r="C94" s="376">
        <v>31492000</v>
      </c>
      <c r="D94" s="376">
        <v>31625925</v>
      </c>
      <c r="E94" s="359">
        <v>26631428</v>
      </c>
    </row>
    <row r="95" spans="1:5" ht="12" customHeight="1">
      <c r="A95" s="337" t="s">
        <v>70</v>
      </c>
      <c r="B95" s="331" t="s">
        <v>97</v>
      </c>
      <c r="C95" s="378">
        <v>68201410</v>
      </c>
      <c r="D95" s="378">
        <v>182848481</v>
      </c>
      <c r="E95" s="361">
        <v>164483949</v>
      </c>
    </row>
    <row r="96" spans="1:5" ht="12" customHeight="1">
      <c r="A96" s="337" t="s">
        <v>71</v>
      </c>
      <c r="B96" s="334" t="s">
        <v>131</v>
      </c>
      <c r="C96" s="378">
        <v>10825000</v>
      </c>
      <c r="D96" s="378">
        <v>17871700</v>
      </c>
      <c r="E96" s="361">
        <v>15403759</v>
      </c>
    </row>
    <row r="97" spans="1:5" ht="12" customHeight="1">
      <c r="A97" s="337" t="s">
        <v>80</v>
      </c>
      <c r="B97" s="342" t="s">
        <v>132</v>
      </c>
      <c r="C97" s="378">
        <v>37683000</v>
      </c>
      <c r="D97" s="378">
        <v>38893589</v>
      </c>
      <c r="E97" s="361">
        <v>38437434</v>
      </c>
    </row>
    <row r="98" spans="1:5" ht="12" customHeight="1">
      <c r="A98" s="337" t="s">
        <v>72</v>
      </c>
      <c r="B98" s="331" t="s">
        <v>415</v>
      </c>
      <c r="C98" s="378"/>
      <c r="D98" s="378"/>
      <c r="E98" s="361"/>
    </row>
    <row r="99" spans="1:5" ht="12" customHeight="1">
      <c r="A99" s="337" t="s">
        <v>73</v>
      </c>
      <c r="B99" s="354" t="s">
        <v>416</v>
      </c>
      <c r="C99" s="378"/>
      <c r="D99" s="378"/>
      <c r="E99" s="361"/>
    </row>
    <row r="100" spans="1:5" ht="12" customHeight="1">
      <c r="A100" s="337" t="s">
        <v>81</v>
      </c>
      <c r="B100" s="355" t="s">
        <v>417</v>
      </c>
      <c r="C100" s="378"/>
      <c r="D100" s="378"/>
      <c r="E100" s="361"/>
    </row>
    <row r="101" spans="1:5" ht="12" customHeight="1">
      <c r="A101" s="337" t="s">
        <v>82</v>
      </c>
      <c r="B101" s="355" t="s">
        <v>418</v>
      </c>
      <c r="C101" s="378"/>
      <c r="D101" s="378"/>
      <c r="E101" s="361"/>
    </row>
    <row r="102" spans="1:5" ht="12" customHeight="1">
      <c r="A102" s="337" t="s">
        <v>83</v>
      </c>
      <c r="B102" s="354" t="s">
        <v>419</v>
      </c>
      <c r="C102" s="378">
        <v>35923000</v>
      </c>
      <c r="D102" s="378">
        <v>37041589</v>
      </c>
      <c r="E102" s="361">
        <v>36585434</v>
      </c>
    </row>
    <row r="103" spans="1:5" ht="12" customHeight="1">
      <c r="A103" s="337" t="s">
        <v>84</v>
      </c>
      <c r="B103" s="354" t="s">
        <v>420</v>
      </c>
      <c r="C103" s="378"/>
      <c r="D103" s="378"/>
      <c r="E103" s="361"/>
    </row>
    <row r="104" spans="1:5" ht="12" customHeight="1">
      <c r="A104" s="337" t="s">
        <v>86</v>
      </c>
      <c r="B104" s="355" t="s">
        <v>421</v>
      </c>
      <c r="C104" s="378"/>
      <c r="D104" s="378"/>
      <c r="E104" s="361"/>
    </row>
    <row r="105" spans="1:5" ht="12" customHeight="1">
      <c r="A105" s="336" t="s">
        <v>133</v>
      </c>
      <c r="B105" s="356" t="s">
        <v>422</v>
      </c>
      <c r="C105" s="378"/>
      <c r="D105" s="378"/>
      <c r="E105" s="361"/>
    </row>
    <row r="106" spans="1:5" ht="12" customHeight="1">
      <c r="A106" s="337" t="s">
        <v>423</v>
      </c>
      <c r="B106" s="356" t="s">
        <v>424</v>
      </c>
      <c r="C106" s="378"/>
      <c r="D106" s="378"/>
      <c r="E106" s="361"/>
    </row>
    <row r="107" spans="1:5" ht="12" customHeight="1" thickBot="1">
      <c r="A107" s="341" t="s">
        <v>425</v>
      </c>
      <c r="B107" s="357" t="s">
        <v>426</v>
      </c>
      <c r="C107" s="78">
        <v>1760000</v>
      </c>
      <c r="D107" s="78">
        <v>1852000</v>
      </c>
      <c r="E107" s="322">
        <v>1852000</v>
      </c>
    </row>
    <row r="108" spans="1:5" ht="12" customHeight="1" thickBot="1">
      <c r="A108" s="343" t="s">
        <v>7</v>
      </c>
      <c r="B108" s="346" t="s">
        <v>427</v>
      </c>
      <c r="C108" s="375">
        <f>+C109+C111+C113</f>
        <v>15282000</v>
      </c>
      <c r="D108" s="375">
        <f>+D109+D111+D113</f>
        <v>605275362</v>
      </c>
      <c r="E108" s="358">
        <f>+E109+E111+E113</f>
        <v>462394671</v>
      </c>
    </row>
    <row r="109" spans="1:5" ht="12" customHeight="1">
      <c r="A109" s="338" t="s">
        <v>74</v>
      </c>
      <c r="B109" s="331" t="s">
        <v>153</v>
      </c>
      <c r="C109" s="377">
        <v>15282000</v>
      </c>
      <c r="D109" s="377">
        <v>603675362</v>
      </c>
      <c r="E109" s="360">
        <v>462394671</v>
      </c>
    </row>
    <row r="110" spans="1:5" ht="12" customHeight="1">
      <c r="A110" s="338" t="s">
        <v>75</v>
      </c>
      <c r="B110" s="335" t="s">
        <v>428</v>
      </c>
      <c r="C110" s="377"/>
      <c r="D110" s="377">
        <v>577883925</v>
      </c>
      <c r="E110" s="360"/>
    </row>
    <row r="111" spans="1:5" ht="15.75">
      <c r="A111" s="338" t="s">
        <v>76</v>
      </c>
      <c r="B111" s="335" t="s">
        <v>134</v>
      </c>
      <c r="C111" s="376"/>
      <c r="D111" s="376">
        <v>1600000</v>
      </c>
      <c r="E111" s="359"/>
    </row>
    <row r="112" spans="1:5" ht="12" customHeight="1">
      <c r="A112" s="338" t="s">
        <v>77</v>
      </c>
      <c r="B112" s="335" t="s">
        <v>429</v>
      </c>
      <c r="C112" s="376"/>
      <c r="D112" s="376"/>
      <c r="E112" s="359"/>
    </row>
    <row r="113" spans="1:5" ht="12" customHeight="1">
      <c r="A113" s="338" t="s">
        <v>78</v>
      </c>
      <c r="B113" s="367" t="s">
        <v>155</v>
      </c>
      <c r="C113" s="376"/>
      <c r="D113" s="376"/>
      <c r="E113" s="359"/>
    </row>
    <row r="114" spans="1:5" ht="21.75" customHeight="1">
      <c r="A114" s="338" t="s">
        <v>85</v>
      </c>
      <c r="B114" s="366" t="s">
        <v>430</v>
      </c>
      <c r="C114" s="376"/>
      <c r="D114" s="376"/>
      <c r="E114" s="359"/>
    </row>
    <row r="115" spans="1:5" ht="24" customHeight="1">
      <c r="A115" s="338" t="s">
        <v>87</v>
      </c>
      <c r="B115" s="382" t="s">
        <v>431</v>
      </c>
      <c r="C115" s="376"/>
      <c r="D115" s="376"/>
      <c r="E115" s="359"/>
    </row>
    <row r="116" spans="1:5" ht="12" customHeight="1">
      <c r="A116" s="338" t="s">
        <v>135</v>
      </c>
      <c r="B116" s="355" t="s">
        <v>418</v>
      </c>
      <c r="C116" s="376"/>
      <c r="D116" s="376"/>
      <c r="E116" s="359"/>
    </row>
    <row r="117" spans="1:5" ht="12" customHeight="1">
      <c r="A117" s="338" t="s">
        <v>136</v>
      </c>
      <c r="B117" s="355" t="s">
        <v>432</v>
      </c>
      <c r="C117" s="376"/>
      <c r="D117" s="376"/>
      <c r="E117" s="359"/>
    </row>
    <row r="118" spans="1:5" ht="12" customHeight="1">
      <c r="A118" s="338" t="s">
        <v>137</v>
      </c>
      <c r="B118" s="355" t="s">
        <v>433</v>
      </c>
      <c r="C118" s="376"/>
      <c r="D118" s="376"/>
      <c r="E118" s="359"/>
    </row>
    <row r="119" spans="1:5" s="402" customFormat="1" ht="12" customHeight="1">
      <c r="A119" s="338" t="s">
        <v>434</v>
      </c>
      <c r="B119" s="355" t="s">
        <v>421</v>
      </c>
      <c r="C119" s="376"/>
      <c r="D119" s="376"/>
      <c r="E119" s="359"/>
    </row>
    <row r="120" spans="1:5" ht="12" customHeight="1">
      <c r="A120" s="338" t="s">
        <v>435</v>
      </c>
      <c r="B120" s="355" t="s">
        <v>436</v>
      </c>
      <c r="C120" s="376"/>
      <c r="D120" s="376"/>
      <c r="E120" s="359"/>
    </row>
    <row r="121" spans="1:5" ht="12" customHeight="1" thickBot="1">
      <c r="A121" s="336" t="s">
        <v>437</v>
      </c>
      <c r="B121" s="355" t="s">
        <v>438</v>
      </c>
      <c r="C121" s="378"/>
      <c r="D121" s="378"/>
      <c r="E121" s="361"/>
    </row>
    <row r="122" spans="1:5" ht="12" customHeight="1" thickBot="1">
      <c r="A122" s="343" t="s">
        <v>8</v>
      </c>
      <c r="B122" s="351" t="s">
        <v>439</v>
      </c>
      <c r="C122" s="375">
        <f>+C123+C124</f>
        <v>2000000</v>
      </c>
      <c r="D122" s="375">
        <f>+D123+D124</f>
        <v>2000000</v>
      </c>
      <c r="E122" s="358">
        <f>+E123+E124</f>
        <v>0</v>
      </c>
    </row>
    <row r="123" spans="1:5" ht="12" customHeight="1">
      <c r="A123" s="338" t="s">
        <v>57</v>
      </c>
      <c r="B123" s="332" t="s">
        <v>44</v>
      </c>
      <c r="C123" s="377">
        <v>1000000</v>
      </c>
      <c r="D123" s="377">
        <v>1000000</v>
      </c>
      <c r="E123" s="377"/>
    </row>
    <row r="124" spans="1:5" ht="12" customHeight="1" thickBot="1">
      <c r="A124" s="339" t="s">
        <v>58</v>
      </c>
      <c r="B124" s="335" t="s">
        <v>45</v>
      </c>
      <c r="C124" s="378">
        <v>1000000</v>
      </c>
      <c r="D124" s="378">
        <v>1000000</v>
      </c>
      <c r="E124" s="378"/>
    </row>
    <row r="125" spans="1:5" ht="12" customHeight="1" thickBot="1">
      <c r="A125" s="343" t="s">
        <v>9</v>
      </c>
      <c r="B125" s="351" t="s">
        <v>440</v>
      </c>
      <c r="C125" s="375">
        <f>+C92+C108+C122</f>
        <v>361974410</v>
      </c>
      <c r="D125" s="375">
        <f>+D92+D108+D122</f>
        <v>1075590057</v>
      </c>
      <c r="E125" s="358">
        <f>+E92+E108+E122</f>
        <v>861134791</v>
      </c>
    </row>
    <row r="126" spans="1:5" ht="12" customHeight="1" thickBot="1">
      <c r="A126" s="343" t="s">
        <v>10</v>
      </c>
      <c r="B126" s="351" t="s">
        <v>441</v>
      </c>
      <c r="C126" s="375">
        <f>+C127+C128+C129</f>
        <v>0</v>
      </c>
      <c r="D126" s="375">
        <f>+D127+D128+D129</f>
        <v>0</v>
      </c>
      <c r="E126" s="358">
        <f>+E127+E128+E129</f>
        <v>0</v>
      </c>
    </row>
    <row r="127" spans="1:5" ht="12" customHeight="1">
      <c r="A127" s="338" t="s">
        <v>61</v>
      </c>
      <c r="B127" s="332" t="s">
        <v>442</v>
      </c>
      <c r="C127" s="376"/>
      <c r="D127" s="376"/>
      <c r="E127" s="359"/>
    </row>
    <row r="128" spans="1:5" ht="12" customHeight="1">
      <c r="A128" s="338" t="s">
        <v>62</v>
      </c>
      <c r="B128" s="332" t="s">
        <v>443</v>
      </c>
      <c r="C128" s="376"/>
      <c r="D128" s="376"/>
      <c r="E128" s="359"/>
    </row>
    <row r="129" spans="1:5" ht="12" customHeight="1" thickBot="1">
      <c r="A129" s="336" t="s">
        <v>63</v>
      </c>
      <c r="B129" s="330" t="s">
        <v>444</v>
      </c>
      <c r="C129" s="376"/>
      <c r="D129" s="376"/>
      <c r="E129" s="359"/>
    </row>
    <row r="130" spans="1:5" ht="12" customHeight="1" thickBot="1">
      <c r="A130" s="343" t="s">
        <v>11</v>
      </c>
      <c r="B130" s="351" t="s">
        <v>445</v>
      </c>
      <c r="C130" s="375">
        <f>+C131+C132+C134+C133</f>
        <v>0</v>
      </c>
      <c r="D130" s="375">
        <f>+D131+D132+D134+D133</f>
        <v>0</v>
      </c>
      <c r="E130" s="358">
        <f>+E131+E132+E134+E133</f>
        <v>0</v>
      </c>
    </row>
    <row r="131" spans="1:5" ht="12" customHeight="1">
      <c r="A131" s="338" t="s">
        <v>64</v>
      </c>
      <c r="B131" s="332" t="s">
        <v>446</v>
      </c>
      <c r="C131" s="376"/>
      <c r="D131" s="376"/>
      <c r="E131" s="359"/>
    </row>
    <row r="132" spans="1:5" ht="12" customHeight="1">
      <c r="A132" s="338" t="s">
        <v>65</v>
      </c>
      <c r="B132" s="332" t="s">
        <v>447</v>
      </c>
      <c r="C132" s="376"/>
      <c r="D132" s="376"/>
      <c r="E132" s="359"/>
    </row>
    <row r="133" spans="1:5" ht="12" customHeight="1">
      <c r="A133" s="338" t="s">
        <v>345</v>
      </c>
      <c r="B133" s="332" t="s">
        <v>448</v>
      </c>
      <c r="C133" s="376"/>
      <c r="D133" s="376"/>
      <c r="E133" s="359"/>
    </row>
    <row r="134" spans="1:5" ht="12" customHeight="1" thickBot="1">
      <c r="A134" s="336" t="s">
        <v>347</v>
      </c>
      <c r="B134" s="330" t="s">
        <v>449</v>
      </c>
      <c r="C134" s="376"/>
      <c r="D134" s="376"/>
      <c r="E134" s="359"/>
    </row>
    <row r="135" spans="1:5" ht="12" customHeight="1" thickBot="1">
      <c r="A135" s="343" t="s">
        <v>12</v>
      </c>
      <c r="B135" s="351" t="s">
        <v>450</v>
      </c>
      <c r="C135" s="381">
        <f>+C136+C137+C138+C139</f>
        <v>5736590</v>
      </c>
      <c r="D135" s="381">
        <f>+D136+D137+D138+D139</f>
        <v>5736590</v>
      </c>
      <c r="E135" s="394">
        <f>+E136+E137+E138+E139</f>
        <v>5736590</v>
      </c>
    </row>
    <row r="136" spans="1:5" ht="12" customHeight="1">
      <c r="A136" s="338" t="s">
        <v>66</v>
      </c>
      <c r="B136" s="332" t="s">
        <v>451</v>
      </c>
      <c r="C136" s="376"/>
      <c r="D136" s="376"/>
      <c r="E136" s="359"/>
    </row>
    <row r="137" spans="1:5" ht="12" customHeight="1">
      <c r="A137" s="338" t="s">
        <v>67</v>
      </c>
      <c r="B137" s="332" t="s">
        <v>452</v>
      </c>
      <c r="C137" s="376">
        <v>5736590</v>
      </c>
      <c r="D137" s="376">
        <v>5736590</v>
      </c>
      <c r="E137" s="376">
        <v>5736590</v>
      </c>
    </row>
    <row r="138" spans="1:5" ht="12" customHeight="1">
      <c r="A138" s="338" t="s">
        <v>354</v>
      </c>
      <c r="B138" s="332" t="s">
        <v>453</v>
      </c>
      <c r="C138" s="376"/>
      <c r="D138" s="376"/>
      <c r="E138" s="359"/>
    </row>
    <row r="139" spans="1:5" ht="12" customHeight="1" thickBot="1">
      <c r="A139" s="336" t="s">
        <v>356</v>
      </c>
      <c r="B139" s="330" t="s">
        <v>454</v>
      </c>
      <c r="C139" s="376"/>
      <c r="D139" s="376"/>
      <c r="E139" s="359"/>
    </row>
    <row r="140" spans="1:9" ht="15" customHeight="1" thickBot="1">
      <c r="A140" s="343" t="s">
        <v>13</v>
      </c>
      <c r="B140" s="351" t="s">
        <v>455</v>
      </c>
      <c r="C140" s="79">
        <f>+C141+C142+C143+C144</f>
        <v>0</v>
      </c>
      <c r="D140" s="79">
        <f>+D141+D142+D143+D144</f>
        <v>0</v>
      </c>
      <c r="E140" s="327">
        <f>+E141+E142+E143+E144</f>
        <v>0</v>
      </c>
      <c r="F140" s="392"/>
      <c r="G140" s="393"/>
      <c r="H140" s="393"/>
      <c r="I140" s="393"/>
    </row>
    <row r="141" spans="1:5" s="385" customFormat="1" ht="12.75" customHeight="1">
      <c r="A141" s="338" t="s">
        <v>128</v>
      </c>
      <c r="B141" s="332" t="s">
        <v>456</v>
      </c>
      <c r="C141" s="376"/>
      <c r="D141" s="376"/>
      <c r="E141" s="359"/>
    </row>
    <row r="142" spans="1:5" ht="12.75" customHeight="1">
      <c r="A142" s="338" t="s">
        <v>129</v>
      </c>
      <c r="B142" s="332" t="s">
        <v>457</v>
      </c>
      <c r="C142" s="376"/>
      <c r="D142" s="376"/>
      <c r="E142" s="359"/>
    </row>
    <row r="143" spans="1:5" ht="12.75" customHeight="1">
      <c r="A143" s="338" t="s">
        <v>154</v>
      </c>
      <c r="B143" s="332" t="s">
        <v>458</v>
      </c>
      <c r="C143" s="376"/>
      <c r="D143" s="376"/>
      <c r="E143" s="359"/>
    </row>
    <row r="144" spans="1:5" ht="12.75" customHeight="1" thickBot="1">
      <c r="A144" s="338" t="s">
        <v>362</v>
      </c>
      <c r="B144" s="332" t="s">
        <v>459</v>
      </c>
      <c r="C144" s="376"/>
      <c r="D144" s="376"/>
      <c r="E144" s="359"/>
    </row>
    <row r="145" spans="1:5" ht="16.5" thickBot="1">
      <c r="A145" s="343" t="s">
        <v>14</v>
      </c>
      <c r="B145" s="351" t="s">
        <v>460</v>
      </c>
      <c r="C145" s="325">
        <f>+C126+C130+C135+C140</f>
        <v>5736590</v>
      </c>
      <c r="D145" s="325">
        <f>+D126+D130+D135+D140</f>
        <v>5736590</v>
      </c>
      <c r="E145" s="326">
        <f>+E126+E130+E135+E140</f>
        <v>5736590</v>
      </c>
    </row>
    <row r="146" spans="1:5" ht="16.5" thickBot="1">
      <c r="A146" s="368" t="s">
        <v>15</v>
      </c>
      <c r="B146" s="371" t="s">
        <v>461</v>
      </c>
      <c r="C146" s="325">
        <f>+C125+C145</f>
        <v>367711000</v>
      </c>
      <c r="D146" s="325">
        <f>+D125+D145</f>
        <v>1081326647</v>
      </c>
      <c r="E146" s="326">
        <f>+E125+E145</f>
        <v>866871381</v>
      </c>
    </row>
    <row r="148" spans="1:5" ht="18.75" customHeight="1">
      <c r="A148" s="705" t="s">
        <v>462</v>
      </c>
      <c r="B148" s="705"/>
      <c r="C148" s="705"/>
      <c r="D148" s="705"/>
      <c r="E148" s="705"/>
    </row>
    <row r="149" spans="1:5" ht="13.5" customHeight="1" thickBot="1">
      <c r="A149" s="353" t="s">
        <v>110</v>
      </c>
      <c r="B149" s="353"/>
      <c r="C149" s="383"/>
      <c r="E149" s="370" t="str">
        <f>E88</f>
        <v>Forintban!</v>
      </c>
    </row>
    <row r="150" spans="1:5" ht="21.75" thickBot="1">
      <c r="A150" s="343">
        <v>1</v>
      </c>
      <c r="B150" s="346" t="s">
        <v>463</v>
      </c>
      <c r="C150" s="369">
        <f>+C61-C125</f>
        <v>-29199959</v>
      </c>
      <c r="D150" s="369">
        <f>+D61-D125</f>
        <v>-35194859</v>
      </c>
      <c r="E150" s="369">
        <f>+E61-E125</f>
        <v>145193201</v>
      </c>
    </row>
    <row r="151" spans="1:5" ht="21.75" thickBot="1">
      <c r="A151" s="343" t="s">
        <v>7</v>
      </c>
      <c r="B151" s="346" t="s">
        <v>464</v>
      </c>
      <c r="C151" s="369">
        <f>+C84-C145</f>
        <v>29199959</v>
      </c>
      <c r="D151" s="369">
        <f>+D84-D145</f>
        <v>35194859</v>
      </c>
      <c r="E151" s="369">
        <f>+E84-E145</f>
        <v>35194859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Györtelek Község Önkormányzat
2017. ÉVI ZÁRSZÁMADÁSÁNAK PÉNZÜGYI MÉRLEGE&amp;10
&amp;R&amp;"Times New Roman CE,Félkövér dőlt"&amp;11 1.1. számú melléklet a 5/2018. (V.31)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46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81" customFormat="1" ht="21" customHeight="1" thickBot="1">
      <c r="A1" s="480"/>
      <c r="B1" s="692"/>
      <c r="C1" s="492"/>
      <c r="D1" s="492"/>
      <c r="E1" s="616" t="str">
        <f>+CONCATENATE("7.1. számú melléklet a 5/",LEFT(ÖSSZEFÜGGÉSEK!A4,4)+1,". (V.31.) önkormányzati rendelethez")</f>
        <v>7.1. számú melléklet a 5/2018. (V.31.) önkormányzati rendelethez</v>
      </c>
    </row>
    <row r="2" spans="1:5" s="528" customFormat="1" ht="25.5" customHeight="1">
      <c r="A2" s="508" t="s">
        <v>144</v>
      </c>
      <c r="B2" s="747" t="s">
        <v>788</v>
      </c>
      <c r="C2" s="748"/>
      <c r="D2" s="749"/>
      <c r="E2" s="551" t="s">
        <v>46</v>
      </c>
    </row>
    <row r="3" spans="1:5" s="528" customFormat="1" ht="24.75" thickBot="1">
      <c r="A3" s="526" t="s">
        <v>546</v>
      </c>
      <c r="B3" s="750" t="s">
        <v>539</v>
      </c>
      <c r="C3" s="753"/>
      <c r="D3" s="754"/>
      <c r="E3" s="552" t="s">
        <v>40</v>
      </c>
    </row>
    <row r="4" spans="1:5" s="529" customFormat="1" ht="15.75" customHeight="1" thickBot="1">
      <c r="A4" s="483"/>
      <c r="B4" s="483"/>
      <c r="C4" s="484"/>
      <c r="D4" s="484"/>
      <c r="E4" s="484" t="str">
        <f>'6.4. sz. mell'!E4</f>
        <v>Forintban!</v>
      </c>
    </row>
    <row r="5" spans="1:5" ht="24.75" thickBot="1">
      <c r="A5" s="316" t="s">
        <v>145</v>
      </c>
      <c r="B5" s="317" t="s">
        <v>728</v>
      </c>
      <c r="C5" s="76" t="s">
        <v>173</v>
      </c>
      <c r="D5" s="76" t="s">
        <v>178</v>
      </c>
      <c r="E5" s="485" t="s">
        <v>179</v>
      </c>
    </row>
    <row r="6" spans="1:5" s="530" customFormat="1" ht="12.75" customHeight="1" thickBot="1">
      <c r="A6" s="478" t="s">
        <v>408</v>
      </c>
      <c r="B6" s="479" t="s">
        <v>409</v>
      </c>
      <c r="C6" s="479" t="s">
        <v>410</v>
      </c>
      <c r="D6" s="89" t="s">
        <v>411</v>
      </c>
      <c r="E6" s="87" t="s">
        <v>412</v>
      </c>
    </row>
    <row r="7" spans="1:5" s="530" customFormat="1" ht="15.75" customHeight="1" thickBot="1">
      <c r="A7" s="744" t="s">
        <v>41</v>
      </c>
      <c r="B7" s="745"/>
      <c r="C7" s="745"/>
      <c r="D7" s="745"/>
      <c r="E7" s="746"/>
    </row>
    <row r="8" spans="1:5" s="504" customFormat="1" ht="12" customHeight="1" thickBot="1">
      <c r="A8" s="478" t="s">
        <v>6</v>
      </c>
      <c r="B8" s="542" t="s">
        <v>547</v>
      </c>
      <c r="C8" s="410">
        <f>SUM(C9:C18)</f>
        <v>233</v>
      </c>
      <c r="D8" s="410">
        <f>SUM(D9:D18)</f>
        <v>233</v>
      </c>
      <c r="E8" s="548">
        <f>SUM(E9:E18)</f>
        <v>15030</v>
      </c>
    </row>
    <row r="9" spans="1:5" s="504" customFormat="1" ht="12" customHeight="1">
      <c r="A9" s="553" t="s">
        <v>68</v>
      </c>
      <c r="B9" s="333" t="s">
        <v>330</v>
      </c>
      <c r="C9" s="83"/>
      <c r="D9" s="83"/>
      <c r="E9" s="537"/>
    </row>
    <row r="10" spans="1:5" s="504" customFormat="1" ht="12" customHeight="1">
      <c r="A10" s="554" t="s">
        <v>69</v>
      </c>
      <c r="B10" s="331" t="s">
        <v>331</v>
      </c>
      <c r="C10" s="407"/>
      <c r="D10" s="407"/>
      <c r="E10" s="92">
        <v>15000</v>
      </c>
    </row>
    <row r="11" spans="1:5" s="504" customFormat="1" ht="12" customHeight="1">
      <c r="A11" s="554" t="s">
        <v>70</v>
      </c>
      <c r="B11" s="331" t="s">
        <v>332</v>
      </c>
      <c r="C11" s="407"/>
      <c r="D11" s="407"/>
      <c r="E11" s="92"/>
    </row>
    <row r="12" spans="1:5" s="504" customFormat="1" ht="12" customHeight="1">
      <c r="A12" s="554" t="s">
        <v>71</v>
      </c>
      <c r="B12" s="331" t="s">
        <v>333</v>
      </c>
      <c r="C12" s="407"/>
      <c r="D12" s="407"/>
      <c r="E12" s="92"/>
    </row>
    <row r="13" spans="1:5" s="504" customFormat="1" ht="12" customHeight="1">
      <c r="A13" s="554" t="s">
        <v>104</v>
      </c>
      <c r="B13" s="331" t="s">
        <v>334</v>
      </c>
      <c r="C13" s="407"/>
      <c r="D13" s="407"/>
      <c r="E13" s="92"/>
    </row>
    <row r="14" spans="1:5" s="504" customFormat="1" ht="12" customHeight="1">
      <c r="A14" s="554" t="s">
        <v>72</v>
      </c>
      <c r="B14" s="331" t="s">
        <v>548</v>
      </c>
      <c r="C14" s="407"/>
      <c r="D14" s="407"/>
      <c r="E14" s="92"/>
    </row>
    <row r="15" spans="1:5" s="531" customFormat="1" ht="12" customHeight="1">
      <c r="A15" s="554" t="s">
        <v>73</v>
      </c>
      <c r="B15" s="330" t="s">
        <v>549</v>
      </c>
      <c r="C15" s="407"/>
      <c r="D15" s="407"/>
      <c r="E15" s="92"/>
    </row>
    <row r="16" spans="1:5" s="531" customFormat="1" ht="12" customHeight="1">
      <c r="A16" s="554" t="s">
        <v>81</v>
      </c>
      <c r="B16" s="331" t="s">
        <v>337</v>
      </c>
      <c r="C16" s="84">
        <v>233</v>
      </c>
      <c r="D16" s="84">
        <v>233</v>
      </c>
      <c r="E16" s="536">
        <v>30</v>
      </c>
    </row>
    <row r="17" spans="1:5" s="504" customFormat="1" ht="12" customHeight="1">
      <c r="A17" s="554" t="s">
        <v>82</v>
      </c>
      <c r="B17" s="331" t="s">
        <v>339</v>
      </c>
      <c r="C17" s="407"/>
      <c r="D17" s="407"/>
      <c r="E17" s="92"/>
    </row>
    <row r="18" spans="1:5" s="531" customFormat="1" ht="12" customHeight="1" thickBot="1">
      <c r="A18" s="554" t="s">
        <v>83</v>
      </c>
      <c r="B18" s="330" t="s">
        <v>341</v>
      </c>
      <c r="C18" s="409"/>
      <c r="D18" s="409"/>
      <c r="E18" s="532"/>
    </row>
    <row r="19" spans="1:5" s="531" customFormat="1" ht="12" customHeight="1" thickBot="1">
      <c r="A19" s="478" t="s">
        <v>7</v>
      </c>
      <c r="B19" s="542" t="s">
        <v>550</v>
      </c>
      <c r="C19" s="410">
        <f>SUM(C20:C22)</f>
        <v>0</v>
      </c>
      <c r="D19" s="410">
        <f>SUM(D20:D22)</f>
        <v>0</v>
      </c>
      <c r="E19" s="548">
        <f>SUM(E20:E22)</f>
        <v>0</v>
      </c>
    </row>
    <row r="20" spans="1:5" s="531" customFormat="1" ht="12" customHeight="1">
      <c r="A20" s="554" t="s">
        <v>74</v>
      </c>
      <c r="B20" s="332" t="s">
        <v>311</v>
      </c>
      <c r="C20" s="407"/>
      <c r="D20" s="407"/>
      <c r="E20" s="92"/>
    </row>
    <row r="21" spans="1:5" s="531" customFormat="1" ht="12" customHeight="1">
      <c r="A21" s="554" t="s">
        <v>75</v>
      </c>
      <c r="B21" s="331" t="s">
        <v>551</v>
      </c>
      <c r="C21" s="407"/>
      <c r="D21" s="407"/>
      <c r="E21" s="92"/>
    </row>
    <row r="22" spans="1:5" s="531" customFormat="1" ht="12" customHeight="1">
      <c r="A22" s="554" t="s">
        <v>76</v>
      </c>
      <c r="B22" s="331" t="s">
        <v>552</v>
      </c>
      <c r="C22" s="407"/>
      <c r="D22" s="407"/>
      <c r="E22" s="92"/>
    </row>
    <row r="23" spans="1:5" s="531" customFormat="1" ht="12" customHeight="1" thickBot="1">
      <c r="A23" s="554" t="s">
        <v>77</v>
      </c>
      <c r="B23" s="331" t="s">
        <v>666</v>
      </c>
      <c r="C23" s="407"/>
      <c r="D23" s="407"/>
      <c r="E23" s="92"/>
    </row>
    <row r="24" spans="1:5" s="531" customFormat="1" ht="12" customHeight="1" thickBot="1">
      <c r="A24" s="541" t="s">
        <v>8</v>
      </c>
      <c r="B24" s="351" t="s">
        <v>121</v>
      </c>
      <c r="C24" s="41"/>
      <c r="D24" s="41"/>
      <c r="E24" s="547"/>
    </row>
    <row r="25" spans="1:5" s="531" customFormat="1" ht="12" customHeight="1" thickBot="1">
      <c r="A25" s="541" t="s">
        <v>9</v>
      </c>
      <c r="B25" s="351" t="s">
        <v>553</v>
      </c>
      <c r="C25" s="410">
        <f>SUM(C26:C27)</f>
        <v>0</v>
      </c>
      <c r="D25" s="410">
        <f>SUM(D26:D27)</f>
        <v>0</v>
      </c>
      <c r="E25" s="548">
        <f>SUM(E26:E27)</f>
        <v>0</v>
      </c>
    </row>
    <row r="26" spans="1:5" s="531" customFormat="1" ht="12" customHeight="1">
      <c r="A26" s="555" t="s">
        <v>324</v>
      </c>
      <c r="B26" s="556" t="s">
        <v>551</v>
      </c>
      <c r="C26" s="80"/>
      <c r="D26" s="80"/>
      <c r="E26" s="535"/>
    </row>
    <row r="27" spans="1:5" s="531" customFormat="1" ht="12" customHeight="1">
      <c r="A27" s="555" t="s">
        <v>325</v>
      </c>
      <c r="B27" s="557" t="s">
        <v>554</v>
      </c>
      <c r="C27" s="411"/>
      <c r="D27" s="411"/>
      <c r="E27" s="534"/>
    </row>
    <row r="28" spans="1:5" s="531" customFormat="1" ht="12" customHeight="1" thickBot="1">
      <c r="A28" s="554" t="s">
        <v>326</v>
      </c>
      <c r="B28" s="558" t="s">
        <v>667</v>
      </c>
      <c r="C28" s="538"/>
      <c r="D28" s="538"/>
      <c r="E28" s="533"/>
    </row>
    <row r="29" spans="1:5" s="531" customFormat="1" ht="12" customHeight="1" thickBot="1">
      <c r="A29" s="541" t="s">
        <v>10</v>
      </c>
      <c r="B29" s="351" t="s">
        <v>555</v>
      </c>
      <c r="C29" s="410">
        <f>SUM(C30:C32)</f>
        <v>0</v>
      </c>
      <c r="D29" s="410">
        <f>SUM(D30:D32)</f>
        <v>0</v>
      </c>
      <c r="E29" s="548">
        <f>SUM(E30:E32)</f>
        <v>0</v>
      </c>
    </row>
    <row r="30" spans="1:5" s="531" customFormat="1" ht="12" customHeight="1">
      <c r="A30" s="555" t="s">
        <v>61</v>
      </c>
      <c r="B30" s="556" t="s">
        <v>343</v>
      </c>
      <c r="C30" s="80"/>
      <c r="D30" s="80"/>
      <c r="E30" s="535"/>
    </row>
    <row r="31" spans="1:5" s="531" customFormat="1" ht="12" customHeight="1">
      <c r="A31" s="555" t="s">
        <v>62</v>
      </c>
      <c r="B31" s="557" t="s">
        <v>344</v>
      </c>
      <c r="C31" s="411"/>
      <c r="D31" s="411"/>
      <c r="E31" s="534"/>
    </row>
    <row r="32" spans="1:5" s="531" customFormat="1" ht="12" customHeight="1" thickBot="1">
      <c r="A32" s="554" t="s">
        <v>63</v>
      </c>
      <c r="B32" s="540" t="s">
        <v>346</v>
      </c>
      <c r="C32" s="538"/>
      <c r="D32" s="538"/>
      <c r="E32" s="533"/>
    </row>
    <row r="33" spans="1:5" s="531" customFormat="1" ht="12" customHeight="1" thickBot="1">
      <c r="A33" s="541" t="s">
        <v>11</v>
      </c>
      <c r="B33" s="351" t="s">
        <v>468</v>
      </c>
      <c r="C33" s="41"/>
      <c r="D33" s="41"/>
      <c r="E33" s="547"/>
    </row>
    <row r="34" spans="1:5" s="504" customFormat="1" ht="12" customHeight="1" thickBot="1">
      <c r="A34" s="541" t="s">
        <v>12</v>
      </c>
      <c r="B34" s="351" t="s">
        <v>556</v>
      </c>
      <c r="C34" s="41"/>
      <c r="D34" s="41"/>
      <c r="E34" s="547"/>
    </row>
    <row r="35" spans="1:5" s="504" customFormat="1" ht="12" customHeight="1" thickBot="1">
      <c r="A35" s="478" t="s">
        <v>13</v>
      </c>
      <c r="B35" s="351" t="s">
        <v>668</v>
      </c>
      <c r="C35" s="410">
        <f>+C8+C19+C24+C25+C29+C33+C34</f>
        <v>233</v>
      </c>
      <c r="D35" s="410">
        <f>+D8+D19+D24+D25+D29+D33+D34</f>
        <v>233</v>
      </c>
      <c r="E35" s="548">
        <f>+E8+E19+E24+E25+E29+E33+E34</f>
        <v>15030</v>
      </c>
    </row>
    <row r="36" spans="1:5" s="504" customFormat="1" ht="12" customHeight="1" thickBot="1">
      <c r="A36" s="543" t="s">
        <v>14</v>
      </c>
      <c r="B36" s="351" t="s">
        <v>558</v>
      </c>
      <c r="C36" s="410">
        <f>+C37+C38+C39</f>
        <v>39734767</v>
      </c>
      <c r="D36" s="410">
        <f>+D37+D38+D39</f>
        <v>42704767</v>
      </c>
      <c r="E36" s="548">
        <f>+E37+E38+E39</f>
        <v>41363936</v>
      </c>
    </row>
    <row r="37" spans="1:5" s="504" customFormat="1" ht="12" customHeight="1">
      <c r="A37" s="555" t="s">
        <v>559</v>
      </c>
      <c r="B37" s="556" t="s">
        <v>160</v>
      </c>
      <c r="C37" s="80">
        <v>1254767</v>
      </c>
      <c r="D37" s="80">
        <v>1254767</v>
      </c>
      <c r="E37" s="535">
        <v>1254767</v>
      </c>
    </row>
    <row r="38" spans="1:5" s="531" customFormat="1" ht="12" customHeight="1">
      <c r="A38" s="555" t="s">
        <v>560</v>
      </c>
      <c r="B38" s="557" t="s">
        <v>2</v>
      </c>
      <c r="C38" s="411"/>
      <c r="D38" s="411"/>
      <c r="E38" s="534"/>
    </row>
    <row r="39" spans="1:5" s="531" customFormat="1" ht="12" customHeight="1" thickBot="1">
      <c r="A39" s="554" t="s">
        <v>561</v>
      </c>
      <c r="B39" s="540" t="s">
        <v>562</v>
      </c>
      <c r="C39" s="538">
        <v>38480000</v>
      </c>
      <c r="D39" s="538">
        <v>41450000</v>
      </c>
      <c r="E39" s="533">
        <v>40109169</v>
      </c>
    </row>
    <row r="40" spans="1:5" s="531" customFormat="1" ht="15" customHeight="1" thickBot="1">
      <c r="A40" s="543" t="s">
        <v>15</v>
      </c>
      <c r="B40" s="544" t="s">
        <v>563</v>
      </c>
      <c r="C40" s="86">
        <f>+C35+C36</f>
        <v>39735000</v>
      </c>
      <c r="D40" s="86">
        <f>+D35+D36</f>
        <v>42705000</v>
      </c>
      <c r="E40" s="549">
        <f>+E35+E36</f>
        <v>41378966</v>
      </c>
    </row>
    <row r="41" spans="1:5" s="531" customFormat="1" ht="15" customHeight="1">
      <c r="A41" s="486"/>
      <c r="B41" s="487"/>
      <c r="C41" s="502"/>
      <c r="D41" s="502"/>
      <c r="E41" s="502"/>
    </row>
    <row r="42" spans="1:5" ht="13.5" thickBot="1">
      <c r="A42" s="488"/>
      <c r="B42" s="489"/>
      <c r="C42" s="503"/>
      <c r="D42" s="503"/>
      <c r="E42" s="503"/>
    </row>
    <row r="43" spans="1:5" s="530" customFormat="1" ht="16.5" customHeight="1" thickBot="1">
      <c r="A43" s="744" t="s">
        <v>42</v>
      </c>
      <c r="B43" s="745"/>
      <c r="C43" s="745"/>
      <c r="D43" s="745"/>
      <c r="E43" s="746"/>
    </row>
    <row r="44" spans="1:5" s="306" customFormat="1" ht="12" customHeight="1" thickBot="1">
      <c r="A44" s="541" t="s">
        <v>6</v>
      </c>
      <c r="B44" s="351" t="s">
        <v>564</v>
      </c>
      <c r="C44" s="410">
        <f>SUM(C45:C49)</f>
        <v>39735000</v>
      </c>
      <c r="D44" s="410">
        <f>SUM(D45:D49)</f>
        <v>42451000</v>
      </c>
      <c r="E44" s="441">
        <f>SUM(E45:E49)</f>
        <v>40228862</v>
      </c>
    </row>
    <row r="45" spans="1:5" ht="12" customHeight="1">
      <c r="A45" s="554" t="s">
        <v>68</v>
      </c>
      <c r="B45" s="332" t="s">
        <v>36</v>
      </c>
      <c r="C45" s="80">
        <v>26365000</v>
      </c>
      <c r="D45" s="80">
        <v>26365000</v>
      </c>
      <c r="E45" s="436">
        <v>25426881</v>
      </c>
    </row>
    <row r="46" spans="1:5" ht="12" customHeight="1">
      <c r="A46" s="554" t="s">
        <v>69</v>
      </c>
      <c r="B46" s="331" t="s">
        <v>130</v>
      </c>
      <c r="C46" s="404">
        <v>6050000</v>
      </c>
      <c r="D46" s="404">
        <v>6050000</v>
      </c>
      <c r="E46" s="437">
        <v>5819295</v>
      </c>
    </row>
    <row r="47" spans="1:5" ht="12" customHeight="1">
      <c r="A47" s="554" t="s">
        <v>70</v>
      </c>
      <c r="B47" s="331" t="s">
        <v>97</v>
      </c>
      <c r="C47" s="404">
        <v>7220000</v>
      </c>
      <c r="D47" s="404">
        <v>6966000</v>
      </c>
      <c r="E47" s="437">
        <v>5920646</v>
      </c>
    </row>
    <row r="48" spans="1:5" ht="12" customHeight="1">
      <c r="A48" s="554" t="s">
        <v>71</v>
      </c>
      <c r="B48" s="331" t="s">
        <v>131</v>
      </c>
      <c r="C48" s="404">
        <v>100000</v>
      </c>
      <c r="D48" s="404">
        <v>3070000</v>
      </c>
      <c r="E48" s="437">
        <v>3062040</v>
      </c>
    </row>
    <row r="49" spans="1:5" ht="12" customHeight="1" thickBot="1">
      <c r="A49" s="554" t="s">
        <v>104</v>
      </c>
      <c r="B49" s="331" t="s">
        <v>132</v>
      </c>
      <c r="C49" s="404"/>
      <c r="D49" s="404"/>
      <c r="E49" s="437"/>
    </row>
    <row r="50" spans="1:5" ht="12" customHeight="1" thickBot="1">
      <c r="A50" s="541" t="s">
        <v>7</v>
      </c>
      <c r="B50" s="351" t="s">
        <v>565</v>
      </c>
      <c r="C50" s="410">
        <f>SUM(C51:C53)</f>
        <v>0</v>
      </c>
      <c r="D50" s="410">
        <f>SUM(D51:D53)</f>
        <v>254000</v>
      </c>
      <c r="E50" s="441">
        <f>SUM(E51:E53)</f>
        <v>56470</v>
      </c>
    </row>
    <row r="51" spans="1:5" s="306" customFormat="1" ht="12" customHeight="1">
      <c r="A51" s="554" t="s">
        <v>74</v>
      </c>
      <c r="B51" s="332" t="s">
        <v>153</v>
      </c>
      <c r="C51" s="80"/>
      <c r="D51" s="80">
        <v>254000</v>
      </c>
      <c r="E51" s="436">
        <v>56470</v>
      </c>
    </row>
    <row r="52" spans="1:5" ht="12" customHeight="1">
      <c r="A52" s="554" t="s">
        <v>75</v>
      </c>
      <c r="B52" s="331" t="s">
        <v>134</v>
      </c>
      <c r="C52" s="404"/>
      <c r="D52" s="404"/>
      <c r="E52" s="437"/>
    </row>
    <row r="53" spans="1:5" ht="12" customHeight="1">
      <c r="A53" s="554" t="s">
        <v>76</v>
      </c>
      <c r="B53" s="331" t="s">
        <v>43</v>
      </c>
      <c r="C53" s="404"/>
      <c r="D53" s="404"/>
      <c r="E53" s="437"/>
    </row>
    <row r="54" spans="1:5" ht="12" customHeight="1" thickBot="1">
      <c r="A54" s="554" t="s">
        <v>77</v>
      </c>
      <c r="B54" s="331" t="s">
        <v>669</v>
      </c>
      <c r="C54" s="404"/>
      <c r="D54" s="404"/>
      <c r="E54" s="437"/>
    </row>
    <row r="55" spans="1:5" ht="12" customHeight="1" thickBot="1">
      <c r="A55" s="541" t="s">
        <v>8</v>
      </c>
      <c r="B55" s="545" t="s">
        <v>566</v>
      </c>
      <c r="C55" s="410">
        <f>+C44+C50</f>
        <v>39735000</v>
      </c>
      <c r="D55" s="410">
        <f>+D44+D50</f>
        <v>42705000</v>
      </c>
      <c r="E55" s="441">
        <f>+E44+E50</f>
        <v>40285332</v>
      </c>
    </row>
    <row r="56" spans="3:5" ht="13.5" thickBot="1">
      <c r="C56" s="550"/>
      <c r="D56" s="550"/>
      <c r="E56" s="550"/>
    </row>
    <row r="57" spans="1:5" ht="15" customHeight="1" thickBot="1">
      <c r="A57" s="633" t="s">
        <v>730</v>
      </c>
      <c r="B57" s="634"/>
      <c r="C57" s="90">
        <v>8</v>
      </c>
      <c r="D57" s="90">
        <v>8</v>
      </c>
      <c r="E57" s="539">
        <v>8</v>
      </c>
    </row>
    <row r="58" spans="1:5" ht="14.25" customHeight="1" thickBot="1">
      <c r="A58" s="635" t="s">
        <v>729</v>
      </c>
      <c r="B58" s="636"/>
      <c r="C58" s="90">
        <v>0</v>
      </c>
      <c r="D58" s="90">
        <v>0</v>
      </c>
      <c r="E58" s="539">
        <v>0</v>
      </c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46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81" customFormat="1" ht="21" customHeight="1" thickBot="1">
      <c r="A1" s="480"/>
      <c r="B1" s="482"/>
      <c r="C1" s="527"/>
      <c r="D1" s="527"/>
      <c r="E1" s="616" t="str">
        <f>+CONCATENATE("7.2. számú melléklet a 5/",LEFT(ÖSSZEFÜGGÉSEK!A4,4)+1,". (V.31.) önkormányzati rendelethez")</f>
        <v>7.2. számú melléklet a 5/2018. (V.31.) önkormányzati rendelethez</v>
      </c>
    </row>
    <row r="2" spans="1:5" s="528" customFormat="1" ht="25.5" customHeight="1">
      <c r="A2" s="508" t="s">
        <v>144</v>
      </c>
      <c r="B2" s="747" t="s">
        <v>788</v>
      </c>
      <c r="C2" s="748"/>
      <c r="D2" s="749"/>
      <c r="E2" s="551" t="s">
        <v>46</v>
      </c>
    </row>
    <row r="3" spans="1:5" s="528" customFormat="1" ht="24.75" thickBot="1">
      <c r="A3" s="526" t="s">
        <v>546</v>
      </c>
      <c r="B3" s="750" t="s">
        <v>663</v>
      </c>
      <c r="C3" s="753"/>
      <c r="D3" s="754"/>
      <c r="E3" s="552" t="s">
        <v>46</v>
      </c>
    </row>
    <row r="4" spans="1:5" s="529" customFormat="1" ht="15.75" customHeight="1" thickBot="1">
      <c r="A4" s="483"/>
      <c r="B4" s="483"/>
      <c r="C4" s="484"/>
      <c r="D4" s="484"/>
      <c r="E4" s="484" t="str">
        <f>'7.1. sz. mell'!E4</f>
        <v>Forintban!</v>
      </c>
    </row>
    <row r="5" spans="1:5" ht="24.75" thickBot="1">
      <c r="A5" s="316" t="s">
        <v>145</v>
      </c>
      <c r="B5" s="317" t="s">
        <v>728</v>
      </c>
      <c r="C5" s="76" t="s">
        <v>173</v>
      </c>
      <c r="D5" s="76" t="s">
        <v>178</v>
      </c>
      <c r="E5" s="485" t="s">
        <v>179</v>
      </c>
    </row>
    <row r="6" spans="1:5" s="530" customFormat="1" ht="12.75" customHeight="1" thickBot="1">
      <c r="A6" s="478" t="s">
        <v>408</v>
      </c>
      <c r="B6" s="479" t="s">
        <v>409</v>
      </c>
      <c r="C6" s="479" t="s">
        <v>410</v>
      </c>
      <c r="D6" s="89" t="s">
        <v>411</v>
      </c>
      <c r="E6" s="87" t="s">
        <v>412</v>
      </c>
    </row>
    <row r="7" spans="1:5" s="530" customFormat="1" ht="15.75" customHeight="1" thickBot="1">
      <c r="A7" s="744" t="s">
        <v>41</v>
      </c>
      <c r="B7" s="745"/>
      <c r="C7" s="745"/>
      <c r="D7" s="745"/>
      <c r="E7" s="746"/>
    </row>
    <row r="8" spans="1:5" s="504" customFormat="1" ht="12" customHeight="1" thickBot="1">
      <c r="A8" s="478" t="s">
        <v>6</v>
      </c>
      <c r="B8" s="542" t="s">
        <v>547</v>
      </c>
      <c r="C8" s="410">
        <f>SUM(C9:C18)</f>
        <v>233</v>
      </c>
      <c r="D8" s="410">
        <f>SUM(D9:D18)</f>
        <v>233</v>
      </c>
      <c r="E8" s="548">
        <f>SUM(E9:E18)</f>
        <v>15030</v>
      </c>
    </row>
    <row r="9" spans="1:5" s="504" customFormat="1" ht="12" customHeight="1">
      <c r="A9" s="553" t="s">
        <v>68</v>
      </c>
      <c r="B9" s="333" t="s">
        <v>330</v>
      </c>
      <c r="C9" s="83"/>
      <c r="D9" s="83"/>
      <c r="E9" s="537"/>
    </row>
    <row r="10" spans="1:5" s="504" customFormat="1" ht="12" customHeight="1">
      <c r="A10" s="554" t="s">
        <v>69</v>
      </c>
      <c r="B10" s="331" t="s">
        <v>331</v>
      </c>
      <c r="C10" s="407"/>
      <c r="D10" s="407"/>
      <c r="E10" s="92">
        <v>15000</v>
      </c>
    </row>
    <row r="11" spans="1:5" s="504" customFormat="1" ht="12" customHeight="1">
      <c r="A11" s="554" t="s">
        <v>70</v>
      </c>
      <c r="B11" s="331" t="s">
        <v>332</v>
      </c>
      <c r="C11" s="407"/>
      <c r="D11" s="407"/>
      <c r="E11" s="92"/>
    </row>
    <row r="12" spans="1:5" s="504" customFormat="1" ht="12" customHeight="1">
      <c r="A12" s="554" t="s">
        <v>71</v>
      </c>
      <c r="B12" s="331" t="s">
        <v>333</v>
      </c>
      <c r="C12" s="407"/>
      <c r="D12" s="407"/>
      <c r="E12" s="92"/>
    </row>
    <row r="13" spans="1:5" s="504" customFormat="1" ht="12" customHeight="1">
      <c r="A13" s="554" t="s">
        <v>104</v>
      </c>
      <c r="B13" s="331" t="s">
        <v>334</v>
      </c>
      <c r="C13" s="407"/>
      <c r="D13" s="407"/>
      <c r="E13" s="92"/>
    </row>
    <row r="14" spans="1:5" s="504" customFormat="1" ht="12" customHeight="1">
      <c r="A14" s="554" t="s">
        <v>72</v>
      </c>
      <c r="B14" s="331" t="s">
        <v>548</v>
      </c>
      <c r="C14" s="407"/>
      <c r="D14" s="407"/>
      <c r="E14" s="92"/>
    </row>
    <row r="15" spans="1:5" s="531" customFormat="1" ht="12" customHeight="1">
      <c r="A15" s="554" t="s">
        <v>73</v>
      </c>
      <c r="B15" s="330" t="s">
        <v>549</v>
      </c>
      <c r="C15" s="407"/>
      <c r="D15" s="407"/>
      <c r="E15" s="92"/>
    </row>
    <row r="16" spans="1:5" s="531" customFormat="1" ht="12" customHeight="1">
      <c r="A16" s="554" t="s">
        <v>81</v>
      </c>
      <c r="B16" s="331" t="s">
        <v>337</v>
      </c>
      <c r="C16" s="84">
        <v>233</v>
      </c>
      <c r="D16" s="84">
        <v>233</v>
      </c>
      <c r="E16" s="536">
        <v>30</v>
      </c>
    </row>
    <row r="17" spans="1:5" s="504" customFormat="1" ht="12" customHeight="1">
      <c r="A17" s="554" t="s">
        <v>82</v>
      </c>
      <c r="B17" s="331" t="s">
        <v>339</v>
      </c>
      <c r="C17" s="407"/>
      <c r="D17" s="407"/>
      <c r="E17" s="92"/>
    </row>
    <row r="18" spans="1:5" s="531" customFormat="1" ht="12" customHeight="1" thickBot="1">
      <c r="A18" s="554" t="s">
        <v>83</v>
      </c>
      <c r="B18" s="330" t="s">
        <v>341</v>
      </c>
      <c r="C18" s="409"/>
      <c r="D18" s="409"/>
      <c r="E18" s="532"/>
    </row>
    <row r="19" spans="1:5" s="531" customFormat="1" ht="12" customHeight="1" thickBot="1">
      <c r="A19" s="478" t="s">
        <v>7</v>
      </c>
      <c r="B19" s="542" t="s">
        <v>550</v>
      </c>
      <c r="C19" s="410">
        <f>SUM(C20:C22)</f>
        <v>0</v>
      </c>
      <c r="D19" s="410">
        <f>SUM(D20:D22)</f>
        <v>0</v>
      </c>
      <c r="E19" s="548">
        <f>SUM(E20:E22)</f>
        <v>0</v>
      </c>
    </row>
    <row r="20" spans="1:5" s="531" customFormat="1" ht="12" customHeight="1">
      <c r="A20" s="554" t="s">
        <v>74</v>
      </c>
      <c r="B20" s="332" t="s">
        <v>311</v>
      </c>
      <c r="C20" s="407"/>
      <c r="D20" s="407"/>
      <c r="E20" s="92"/>
    </row>
    <row r="21" spans="1:5" s="531" customFormat="1" ht="12" customHeight="1">
      <c r="A21" s="554" t="s">
        <v>75</v>
      </c>
      <c r="B21" s="331" t="s">
        <v>551</v>
      </c>
      <c r="C21" s="407"/>
      <c r="D21" s="407"/>
      <c r="E21" s="92"/>
    </row>
    <row r="22" spans="1:5" s="531" customFormat="1" ht="12" customHeight="1">
      <c r="A22" s="554" t="s">
        <v>76</v>
      </c>
      <c r="B22" s="331" t="s">
        <v>552</v>
      </c>
      <c r="C22" s="407"/>
      <c r="D22" s="407"/>
      <c r="E22" s="92"/>
    </row>
    <row r="23" spans="1:5" s="531" customFormat="1" ht="12" customHeight="1" thickBot="1">
      <c r="A23" s="554" t="s">
        <v>77</v>
      </c>
      <c r="B23" s="331" t="s">
        <v>666</v>
      </c>
      <c r="C23" s="407"/>
      <c r="D23" s="407"/>
      <c r="E23" s="92"/>
    </row>
    <row r="24" spans="1:5" s="531" customFormat="1" ht="12" customHeight="1" thickBot="1">
      <c r="A24" s="541" t="s">
        <v>8</v>
      </c>
      <c r="B24" s="351" t="s">
        <v>121</v>
      </c>
      <c r="C24" s="41"/>
      <c r="D24" s="41"/>
      <c r="E24" s="547"/>
    </row>
    <row r="25" spans="1:5" s="531" customFormat="1" ht="12" customHeight="1" thickBot="1">
      <c r="A25" s="541" t="s">
        <v>9</v>
      </c>
      <c r="B25" s="351" t="s">
        <v>553</v>
      </c>
      <c r="C25" s="410">
        <f>SUM(C26:C27)</f>
        <v>0</v>
      </c>
      <c r="D25" s="410">
        <f>SUM(D26:D27)</f>
        <v>0</v>
      </c>
      <c r="E25" s="548">
        <f>SUM(E26:E27)</f>
        <v>0</v>
      </c>
    </row>
    <row r="26" spans="1:5" s="531" customFormat="1" ht="12" customHeight="1">
      <c r="A26" s="555" t="s">
        <v>324</v>
      </c>
      <c r="B26" s="556" t="s">
        <v>551</v>
      </c>
      <c r="C26" s="80"/>
      <c r="D26" s="80"/>
      <c r="E26" s="535"/>
    </row>
    <row r="27" spans="1:5" s="531" customFormat="1" ht="12" customHeight="1">
      <c r="A27" s="555" t="s">
        <v>325</v>
      </c>
      <c r="B27" s="557" t="s">
        <v>554</v>
      </c>
      <c r="C27" s="411"/>
      <c r="D27" s="411"/>
      <c r="E27" s="534"/>
    </row>
    <row r="28" spans="1:5" s="531" customFormat="1" ht="12" customHeight="1" thickBot="1">
      <c r="A28" s="554" t="s">
        <v>326</v>
      </c>
      <c r="B28" s="558" t="s">
        <v>667</v>
      </c>
      <c r="C28" s="538"/>
      <c r="D28" s="538"/>
      <c r="E28" s="533"/>
    </row>
    <row r="29" spans="1:5" s="531" customFormat="1" ht="12" customHeight="1" thickBot="1">
      <c r="A29" s="541" t="s">
        <v>10</v>
      </c>
      <c r="B29" s="351" t="s">
        <v>555</v>
      </c>
      <c r="C29" s="410">
        <f>SUM(C30:C32)</f>
        <v>0</v>
      </c>
      <c r="D29" s="410">
        <f>SUM(D30:D32)</f>
        <v>0</v>
      </c>
      <c r="E29" s="548">
        <f>SUM(E30:E32)</f>
        <v>0</v>
      </c>
    </row>
    <row r="30" spans="1:5" s="531" customFormat="1" ht="12" customHeight="1">
      <c r="A30" s="555" t="s">
        <v>61</v>
      </c>
      <c r="B30" s="556" t="s">
        <v>343</v>
      </c>
      <c r="C30" s="80"/>
      <c r="D30" s="80"/>
      <c r="E30" s="535"/>
    </row>
    <row r="31" spans="1:5" s="531" customFormat="1" ht="12" customHeight="1">
      <c r="A31" s="555" t="s">
        <v>62</v>
      </c>
      <c r="B31" s="557" t="s">
        <v>344</v>
      </c>
      <c r="C31" s="411"/>
      <c r="D31" s="411"/>
      <c r="E31" s="534"/>
    </row>
    <row r="32" spans="1:5" s="531" customFormat="1" ht="12" customHeight="1" thickBot="1">
      <c r="A32" s="554" t="s">
        <v>63</v>
      </c>
      <c r="B32" s="540" t="s">
        <v>346</v>
      </c>
      <c r="C32" s="538"/>
      <c r="D32" s="538"/>
      <c r="E32" s="533"/>
    </row>
    <row r="33" spans="1:5" s="531" customFormat="1" ht="12" customHeight="1" thickBot="1">
      <c r="A33" s="541" t="s">
        <v>11</v>
      </c>
      <c r="B33" s="351" t="s">
        <v>468</v>
      </c>
      <c r="C33" s="41"/>
      <c r="D33" s="41"/>
      <c r="E33" s="547"/>
    </row>
    <row r="34" spans="1:5" s="504" customFormat="1" ht="12" customHeight="1" thickBot="1">
      <c r="A34" s="541" t="s">
        <v>12</v>
      </c>
      <c r="B34" s="351" t="s">
        <v>556</v>
      </c>
      <c r="C34" s="41"/>
      <c r="D34" s="41"/>
      <c r="E34" s="547"/>
    </row>
    <row r="35" spans="1:5" s="504" customFormat="1" ht="12" customHeight="1" thickBot="1">
      <c r="A35" s="478" t="s">
        <v>13</v>
      </c>
      <c r="B35" s="351" t="s">
        <v>668</v>
      </c>
      <c r="C35" s="410">
        <f>+C8+C19+C24+C25+C29+C33+C34</f>
        <v>233</v>
      </c>
      <c r="D35" s="410">
        <f>+D8+D19+D24+D25+D29+D33+D34</f>
        <v>233</v>
      </c>
      <c r="E35" s="548">
        <f>+E8+E19+E24+E25+E29+E33+E34</f>
        <v>15030</v>
      </c>
    </row>
    <row r="36" spans="1:5" s="504" customFormat="1" ht="12" customHeight="1" thickBot="1">
      <c r="A36" s="543" t="s">
        <v>14</v>
      </c>
      <c r="B36" s="351" t="s">
        <v>558</v>
      </c>
      <c r="C36" s="410">
        <f>+C37+C38+C39</f>
        <v>39634767</v>
      </c>
      <c r="D36" s="410">
        <f>+D37+D38+D39</f>
        <v>42604767</v>
      </c>
      <c r="E36" s="548">
        <f>+E37+E38+E39</f>
        <v>41263936</v>
      </c>
    </row>
    <row r="37" spans="1:5" s="504" customFormat="1" ht="12" customHeight="1">
      <c r="A37" s="555" t="s">
        <v>559</v>
      </c>
      <c r="B37" s="556" t="s">
        <v>160</v>
      </c>
      <c r="C37" s="80">
        <v>1154767</v>
      </c>
      <c r="D37" s="80">
        <v>1154767</v>
      </c>
      <c r="E37" s="535">
        <v>1154767</v>
      </c>
    </row>
    <row r="38" spans="1:5" s="531" customFormat="1" ht="12" customHeight="1">
      <c r="A38" s="555" t="s">
        <v>560</v>
      </c>
      <c r="B38" s="557" t="s">
        <v>2</v>
      </c>
      <c r="C38" s="411"/>
      <c r="D38" s="411"/>
      <c r="E38" s="534"/>
    </row>
    <row r="39" spans="1:5" s="531" customFormat="1" ht="12" customHeight="1" thickBot="1">
      <c r="A39" s="554" t="s">
        <v>561</v>
      </c>
      <c r="B39" s="540" t="s">
        <v>562</v>
      </c>
      <c r="C39" s="538">
        <v>38480000</v>
      </c>
      <c r="D39" s="538">
        <v>41450000</v>
      </c>
      <c r="E39" s="533">
        <v>40109169</v>
      </c>
    </row>
    <row r="40" spans="1:5" s="531" customFormat="1" ht="15" customHeight="1" thickBot="1">
      <c r="A40" s="543" t="s">
        <v>15</v>
      </c>
      <c r="B40" s="544" t="s">
        <v>563</v>
      </c>
      <c r="C40" s="86">
        <f>+C35+C36</f>
        <v>39635000</v>
      </c>
      <c r="D40" s="86">
        <f>+D35+D36</f>
        <v>42605000</v>
      </c>
      <c r="E40" s="549">
        <f>+E35+E36</f>
        <v>41278966</v>
      </c>
    </row>
    <row r="41" spans="1:5" s="531" customFormat="1" ht="15" customHeight="1">
      <c r="A41" s="486"/>
      <c r="B41" s="487"/>
      <c r="C41" s="502"/>
      <c r="D41" s="502"/>
      <c r="E41" s="502"/>
    </row>
    <row r="42" spans="1:5" ht="13.5" thickBot="1">
      <c r="A42" s="488"/>
      <c r="B42" s="489"/>
      <c r="C42" s="503"/>
      <c r="D42" s="503"/>
      <c r="E42" s="503"/>
    </row>
    <row r="43" spans="1:5" s="530" customFormat="1" ht="16.5" customHeight="1" thickBot="1">
      <c r="A43" s="744" t="s">
        <v>42</v>
      </c>
      <c r="B43" s="745"/>
      <c r="C43" s="745"/>
      <c r="D43" s="745"/>
      <c r="E43" s="746"/>
    </row>
    <row r="44" spans="1:5" s="306" customFormat="1" ht="12" customHeight="1" thickBot="1">
      <c r="A44" s="541" t="s">
        <v>6</v>
      </c>
      <c r="B44" s="351" t="s">
        <v>564</v>
      </c>
      <c r="C44" s="410">
        <f>SUM(C45:C49)</f>
        <v>39635000</v>
      </c>
      <c r="D44" s="410">
        <f>SUM(D45:D49)</f>
        <v>42351000</v>
      </c>
      <c r="E44" s="441">
        <f>SUM(E45:E49)</f>
        <v>40128862</v>
      </c>
    </row>
    <row r="45" spans="1:5" ht="12" customHeight="1">
      <c r="A45" s="554" t="s">
        <v>68</v>
      </c>
      <c r="B45" s="332" t="s">
        <v>36</v>
      </c>
      <c r="C45" s="80">
        <v>26365000</v>
      </c>
      <c r="D45" s="80">
        <v>26365000</v>
      </c>
      <c r="E45" s="436">
        <v>25426881</v>
      </c>
    </row>
    <row r="46" spans="1:5" ht="12" customHeight="1">
      <c r="A46" s="554" t="s">
        <v>69</v>
      </c>
      <c r="B46" s="331" t="s">
        <v>130</v>
      </c>
      <c r="C46" s="404">
        <v>6050000</v>
      </c>
      <c r="D46" s="404">
        <v>6050000</v>
      </c>
      <c r="E46" s="437">
        <v>5819295</v>
      </c>
    </row>
    <row r="47" spans="1:5" ht="12" customHeight="1">
      <c r="A47" s="554" t="s">
        <v>70</v>
      </c>
      <c r="B47" s="331" t="s">
        <v>97</v>
      </c>
      <c r="C47" s="404">
        <v>7220000</v>
      </c>
      <c r="D47" s="404">
        <v>6966000</v>
      </c>
      <c r="E47" s="437">
        <v>5920646</v>
      </c>
    </row>
    <row r="48" spans="1:5" ht="12" customHeight="1">
      <c r="A48" s="554" t="s">
        <v>71</v>
      </c>
      <c r="B48" s="331" t="s">
        <v>131</v>
      </c>
      <c r="C48" s="404"/>
      <c r="D48" s="404">
        <v>2970000</v>
      </c>
      <c r="E48" s="437">
        <v>2962040</v>
      </c>
    </row>
    <row r="49" spans="1:5" ht="12" customHeight="1" thickBot="1">
      <c r="A49" s="554" t="s">
        <v>104</v>
      </c>
      <c r="B49" s="331" t="s">
        <v>132</v>
      </c>
      <c r="C49" s="404"/>
      <c r="D49" s="404"/>
      <c r="E49" s="437"/>
    </row>
    <row r="50" spans="1:5" ht="12" customHeight="1" thickBot="1">
      <c r="A50" s="541" t="s">
        <v>7</v>
      </c>
      <c r="B50" s="351" t="s">
        <v>565</v>
      </c>
      <c r="C50" s="410">
        <f>SUM(C51:C53)</f>
        <v>0</v>
      </c>
      <c r="D50" s="410">
        <f>SUM(D51:D53)</f>
        <v>254000</v>
      </c>
      <c r="E50" s="441">
        <f>SUM(E51:E53)</f>
        <v>56470</v>
      </c>
    </row>
    <row r="51" spans="1:5" s="306" customFormat="1" ht="12" customHeight="1">
      <c r="A51" s="554" t="s">
        <v>74</v>
      </c>
      <c r="B51" s="332" t="s">
        <v>153</v>
      </c>
      <c r="C51" s="80"/>
      <c r="D51" s="80">
        <v>254000</v>
      </c>
      <c r="E51" s="436">
        <v>56470</v>
      </c>
    </row>
    <row r="52" spans="1:5" ht="12" customHeight="1">
      <c r="A52" s="554" t="s">
        <v>75</v>
      </c>
      <c r="B52" s="331" t="s">
        <v>134</v>
      </c>
      <c r="C52" s="404"/>
      <c r="D52" s="404"/>
      <c r="E52" s="437"/>
    </row>
    <row r="53" spans="1:5" ht="12" customHeight="1">
      <c r="A53" s="554" t="s">
        <v>76</v>
      </c>
      <c r="B53" s="331" t="s">
        <v>43</v>
      </c>
      <c r="C53" s="404"/>
      <c r="D53" s="404"/>
      <c r="E53" s="437"/>
    </row>
    <row r="54" spans="1:5" ht="12" customHeight="1" thickBot="1">
      <c r="A54" s="554" t="s">
        <v>77</v>
      </c>
      <c r="B54" s="331" t="s">
        <v>669</v>
      </c>
      <c r="C54" s="404"/>
      <c r="D54" s="404"/>
      <c r="E54" s="437"/>
    </row>
    <row r="55" spans="1:5" ht="12" customHeight="1" thickBot="1">
      <c r="A55" s="541" t="s">
        <v>8</v>
      </c>
      <c r="B55" s="545" t="s">
        <v>566</v>
      </c>
      <c r="C55" s="410">
        <f>+C44+C50</f>
        <v>39635000</v>
      </c>
      <c r="D55" s="410">
        <f>+D44+D50</f>
        <v>42605000</v>
      </c>
      <c r="E55" s="441">
        <f>+E44+E50</f>
        <v>40185332</v>
      </c>
    </row>
    <row r="56" spans="3:5" ht="13.5" thickBot="1">
      <c r="C56" s="550"/>
      <c r="D56" s="550"/>
      <c r="E56" s="550"/>
    </row>
    <row r="57" spans="1:5" ht="15" customHeight="1" thickBot="1">
      <c r="A57" s="633" t="s">
        <v>730</v>
      </c>
      <c r="B57" s="634"/>
      <c r="C57" s="90">
        <v>8</v>
      </c>
      <c r="D57" s="90">
        <v>8</v>
      </c>
      <c r="E57" s="539">
        <v>8</v>
      </c>
    </row>
    <row r="58" spans="1:5" ht="14.25" customHeight="1" thickBot="1">
      <c r="A58" s="635" t="s">
        <v>729</v>
      </c>
      <c r="B58" s="636"/>
      <c r="C58" s="90">
        <v>0</v>
      </c>
      <c r="D58" s="90">
        <v>0</v>
      </c>
      <c r="E58" s="539">
        <v>0</v>
      </c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46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81" customFormat="1" ht="21" customHeight="1" thickBot="1">
      <c r="A1" s="480"/>
      <c r="B1" s="482"/>
      <c r="C1" s="527"/>
      <c r="D1" s="527"/>
      <c r="E1" s="616" t="str">
        <f>+CONCATENATE("7.3. számú melléklet a 5/",LEFT(ÖSSZEFÜGGÉSEK!A4,4)+1,". (V.31.) önkormányzati rendelethez")</f>
        <v>7.3. számú melléklet a 5/2018. (V.31.) önkormányzati rendelethez</v>
      </c>
    </row>
    <row r="2" spans="1:5" s="528" customFormat="1" ht="25.5" customHeight="1">
      <c r="A2" s="508" t="s">
        <v>144</v>
      </c>
      <c r="B2" s="747" t="s">
        <v>789</v>
      </c>
      <c r="C2" s="748"/>
      <c r="D2" s="749"/>
      <c r="E2" s="551" t="s">
        <v>46</v>
      </c>
    </row>
    <row r="3" spans="1:5" s="528" customFormat="1" ht="24.75" thickBot="1">
      <c r="A3" s="526" t="s">
        <v>546</v>
      </c>
      <c r="B3" s="750" t="s">
        <v>670</v>
      </c>
      <c r="C3" s="753"/>
      <c r="D3" s="754"/>
      <c r="E3" s="552" t="s">
        <v>47</v>
      </c>
    </row>
    <row r="4" spans="1:5" s="529" customFormat="1" ht="15.75" customHeight="1" thickBot="1">
      <c r="A4" s="483"/>
      <c r="B4" s="483"/>
      <c r="C4" s="484"/>
      <c r="D4" s="484"/>
      <c r="E4" s="484" t="str">
        <f>'7.2. sz. mell'!E4</f>
        <v>Forintban!</v>
      </c>
    </row>
    <row r="5" spans="1:5" ht="24.75" thickBot="1">
      <c r="A5" s="316" t="s">
        <v>145</v>
      </c>
      <c r="B5" s="317" t="s">
        <v>728</v>
      </c>
      <c r="C5" s="76" t="s">
        <v>173</v>
      </c>
      <c r="D5" s="76" t="s">
        <v>178</v>
      </c>
      <c r="E5" s="485" t="s">
        <v>179</v>
      </c>
    </row>
    <row r="6" spans="1:5" s="530" customFormat="1" ht="12.75" customHeight="1" thickBot="1">
      <c r="A6" s="478" t="s">
        <v>408</v>
      </c>
      <c r="B6" s="479" t="s">
        <v>409</v>
      </c>
      <c r="C6" s="479" t="s">
        <v>410</v>
      </c>
      <c r="D6" s="89" t="s">
        <v>411</v>
      </c>
      <c r="E6" s="87" t="s">
        <v>412</v>
      </c>
    </row>
    <row r="7" spans="1:5" s="530" customFormat="1" ht="15.75" customHeight="1" thickBot="1">
      <c r="A7" s="744" t="s">
        <v>41</v>
      </c>
      <c r="B7" s="745"/>
      <c r="C7" s="745"/>
      <c r="D7" s="745"/>
      <c r="E7" s="746"/>
    </row>
    <row r="8" spans="1:5" s="504" customFormat="1" ht="12" customHeight="1" thickBot="1">
      <c r="A8" s="478" t="s">
        <v>6</v>
      </c>
      <c r="B8" s="542" t="s">
        <v>547</v>
      </c>
      <c r="C8" s="410">
        <f>SUM(C9:C18)</f>
        <v>0</v>
      </c>
      <c r="D8" s="410">
        <f>SUM(D9:D18)</f>
        <v>0</v>
      </c>
      <c r="E8" s="548">
        <f>SUM(E9:E18)</f>
        <v>0</v>
      </c>
    </row>
    <row r="9" spans="1:5" s="504" customFormat="1" ht="12" customHeight="1">
      <c r="A9" s="553" t="s">
        <v>68</v>
      </c>
      <c r="B9" s="333" t="s">
        <v>330</v>
      </c>
      <c r="C9" s="83"/>
      <c r="D9" s="83"/>
      <c r="E9" s="537"/>
    </row>
    <row r="10" spans="1:5" s="504" customFormat="1" ht="12" customHeight="1">
      <c r="A10" s="554" t="s">
        <v>69</v>
      </c>
      <c r="B10" s="331" t="s">
        <v>331</v>
      </c>
      <c r="C10" s="407"/>
      <c r="D10" s="407"/>
      <c r="E10" s="92"/>
    </row>
    <row r="11" spans="1:5" s="504" customFormat="1" ht="12" customHeight="1">
      <c r="A11" s="554" t="s">
        <v>70</v>
      </c>
      <c r="B11" s="331" t="s">
        <v>332</v>
      </c>
      <c r="C11" s="407"/>
      <c r="D11" s="407"/>
      <c r="E11" s="92"/>
    </row>
    <row r="12" spans="1:5" s="504" customFormat="1" ht="12" customHeight="1">
      <c r="A12" s="554" t="s">
        <v>71</v>
      </c>
      <c r="B12" s="331" t="s">
        <v>333</v>
      </c>
      <c r="C12" s="407"/>
      <c r="D12" s="407"/>
      <c r="E12" s="92"/>
    </row>
    <row r="13" spans="1:5" s="504" customFormat="1" ht="12" customHeight="1">
      <c r="A13" s="554" t="s">
        <v>104</v>
      </c>
      <c r="B13" s="331" t="s">
        <v>334</v>
      </c>
      <c r="C13" s="407"/>
      <c r="D13" s="407"/>
      <c r="E13" s="92"/>
    </row>
    <row r="14" spans="1:5" s="504" customFormat="1" ht="12" customHeight="1">
      <c r="A14" s="554" t="s">
        <v>72</v>
      </c>
      <c r="B14" s="331" t="s">
        <v>548</v>
      </c>
      <c r="C14" s="407"/>
      <c r="D14" s="407"/>
      <c r="E14" s="92"/>
    </row>
    <row r="15" spans="1:5" s="531" customFormat="1" ht="12" customHeight="1">
      <c r="A15" s="554" t="s">
        <v>73</v>
      </c>
      <c r="B15" s="330" t="s">
        <v>549</v>
      </c>
      <c r="C15" s="407"/>
      <c r="D15" s="407"/>
      <c r="E15" s="92"/>
    </row>
    <row r="16" spans="1:5" s="531" customFormat="1" ht="12" customHeight="1">
      <c r="A16" s="554" t="s">
        <v>81</v>
      </c>
      <c r="B16" s="331" t="s">
        <v>337</v>
      </c>
      <c r="C16" s="84"/>
      <c r="D16" s="84"/>
      <c r="E16" s="536"/>
    </row>
    <row r="17" spans="1:5" s="504" customFormat="1" ht="12" customHeight="1">
      <c r="A17" s="554" t="s">
        <v>82</v>
      </c>
      <c r="B17" s="331" t="s">
        <v>339</v>
      </c>
      <c r="C17" s="407"/>
      <c r="D17" s="407"/>
      <c r="E17" s="92"/>
    </row>
    <row r="18" spans="1:5" s="531" customFormat="1" ht="12" customHeight="1" thickBot="1">
      <c r="A18" s="554" t="s">
        <v>83</v>
      </c>
      <c r="B18" s="330" t="s">
        <v>341</v>
      </c>
      <c r="C18" s="409"/>
      <c r="D18" s="409"/>
      <c r="E18" s="532"/>
    </row>
    <row r="19" spans="1:5" s="531" customFormat="1" ht="12" customHeight="1" thickBot="1">
      <c r="A19" s="478" t="s">
        <v>7</v>
      </c>
      <c r="B19" s="542" t="s">
        <v>550</v>
      </c>
      <c r="C19" s="410">
        <f>SUM(C20:C22)</f>
        <v>0</v>
      </c>
      <c r="D19" s="410">
        <f>SUM(D20:D22)</f>
        <v>0</v>
      </c>
      <c r="E19" s="548">
        <f>SUM(E20:E22)</f>
        <v>0</v>
      </c>
    </row>
    <row r="20" spans="1:5" s="531" customFormat="1" ht="12" customHeight="1">
      <c r="A20" s="554" t="s">
        <v>74</v>
      </c>
      <c r="B20" s="332" t="s">
        <v>311</v>
      </c>
      <c r="C20" s="407"/>
      <c r="D20" s="407"/>
      <c r="E20" s="92"/>
    </row>
    <row r="21" spans="1:5" s="531" customFormat="1" ht="12" customHeight="1">
      <c r="A21" s="554" t="s">
        <v>75</v>
      </c>
      <c r="B21" s="331" t="s">
        <v>551</v>
      </c>
      <c r="C21" s="407"/>
      <c r="D21" s="407"/>
      <c r="E21" s="92"/>
    </row>
    <row r="22" spans="1:5" s="531" customFormat="1" ht="12" customHeight="1">
      <c r="A22" s="554" t="s">
        <v>76</v>
      </c>
      <c r="B22" s="331" t="s">
        <v>552</v>
      </c>
      <c r="C22" s="407"/>
      <c r="D22" s="407"/>
      <c r="E22" s="92"/>
    </row>
    <row r="23" spans="1:5" s="531" customFormat="1" ht="12" customHeight="1" thickBot="1">
      <c r="A23" s="554" t="s">
        <v>77</v>
      </c>
      <c r="B23" s="331" t="s">
        <v>666</v>
      </c>
      <c r="C23" s="407"/>
      <c r="D23" s="407"/>
      <c r="E23" s="92"/>
    </row>
    <row r="24" spans="1:5" s="531" customFormat="1" ht="12" customHeight="1" thickBot="1">
      <c r="A24" s="541" t="s">
        <v>8</v>
      </c>
      <c r="B24" s="351" t="s">
        <v>121</v>
      </c>
      <c r="C24" s="41"/>
      <c r="D24" s="41"/>
      <c r="E24" s="547"/>
    </row>
    <row r="25" spans="1:5" s="531" customFormat="1" ht="12" customHeight="1" thickBot="1">
      <c r="A25" s="541" t="s">
        <v>9</v>
      </c>
      <c r="B25" s="351" t="s">
        <v>553</v>
      </c>
      <c r="C25" s="410">
        <f>SUM(C26:C27)</f>
        <v>0</v>
      </c>
      <c r="D25" s="410">
        <f>SUM(D26:D27)</f>
        <v>0</v>
      </c>
      <c r="E25" s="548">
        <f>SUM(E26:E27)</f>
        <v>0</v>
      </c>
    </row>
    <row r="26" spans="1:5" s="531" customFormat="1" ht="12" customHeight="1">
      <c r="A26" s="555" t="s">
        <v>324</v>
      </c>
      <c r="B26" s="556" t="s">
        <v>551</v>
      </c>
      <c r="C26" s="80"/>
      <c r="D26" s="80"/>
      <c r="E26" s="535"/>
    </row>
    <row r="27" spans="1:5" s="531" customFormat="1" ht="12" customHeight="1">
      <c r="A27" s="555" t="s">
        <v>325</v>
      </c>
      <c r="B27" s="557" t="s">
        <v>554</v>
      </c>
      <c r="C27" s="411"/>
      <c r="D27" s="411"/>
      <c r="E27" s="534"/>
    </row>
    <row r="28" spans="1:5" s="531" customFormat="1" ht="12" customHeight="1" thickBot="1">
      <c r="A28" s="554" t="s">
        <v>326</v>
      </c>
      <c r="B28" s="558" t="s">
        <v>667</v>
      </c>
      <c r="C28" s="538"/>
      <c r="D28" s="538"/>
      <c r="E28" s="533"/>
    </row>
    <row r="29" spans="1:5" s="531" customFormat="1" ht="12" customHeight="1" thickBot="1">
      <c r="A29" s="541" t="s">
        <v>10</v>
      </c>
      <c r="B29" s="351" t="s">
        <v>555</v>
      </c>
      <c r="C29" s="410">
        <f>SUM(C30:C32)</f>
        <v>0</v>
      </c>
      <c r="D29" s="410">
        <f>SUM(D30:D32)</f>
        <v>0</v>
      </c>
      <c r="E29" s="548">
        <f>SUM(E30:E32)</f>
        <v>0</v>
      </c>
    </row>
    <row r="30" spans="1:5" s="531" customFormat="1" ht="12" customHeight="1">
      <c r="A30" s="555" t="s">
        <v>61</v>
      </c>
      <c r="B30" s="556" t="s">
        <v>343</v>
      </c>
      <c r="C30" s="80"/>
      <c r="D30" s="80"/>
      <c r="E30" s="535"/>
    </row>
    <row r="31" spans="1:5" s="531" customFormat="1" ht="12" customHeight="1">
      <c r="A31" s="555" t="s">
        <v>62</v>
      </c>
      <c r="B31" s="557" t="s">
        <v>344</v>
      </c>
      <c r="C31" s="411"/>
      <c r="D31" s="411"/>
      <c r="E31" s="534"/>
    </row>
    <row r="32" spans="1:5" s="531" customFormat="1" ht="12" customHeight="1" thickBot="1">
      <c r="A32" s="554" t="s">
        <v>63</v>
      </c>
      <c r="B32" s="540" t="s">
        <v>346</v>
      </c>
      <c r="C32" s="538"/>
      <c r="D32" s="538"/>
      <c r="E32" s="533"/>
    </row>
    <row r="33" spans="1:5" s="531" customFormat="1" ht="12" customHeight="1" thickBot="1">
      <c r="A33" s="541" t="s">
        <v>11</v>
      </c>
      <c r="B33" s="351" t="s">
        <v>468</v>
      </c>
      <c r="C33" s="41"/>
      <c r="D33" s="41"/>
      <c r="E33" s="547"/>
    </row>
    <row r="34" spans="1:5" s="504" customFormat="1" ht="12" customHeight="1" thickBot="1">
      <c r="A34" s="541" t="s">
        <v>12</v>
      </c>
      <c r="B34" s="351" t="s">
        <v>556</v>
      </c>
      <c r="C34" s="41"/>
      <c r="D34" s="41"/>
      <c r="E34" s="547"/>
    </row>
    <row r="35" spans="1:5" s="504" customFormat="1" ht="12" customHeight="1" thickBot="1">
      <c r="A35" s="478" t="s">
        <v>13</v>
      </c>
      <c r="B35" s="351" t="s">
        <v>668</v>
      </c>
      <c r="C35" s="410">
        <f>+C8+C19+C24+C25+C29+C33+C34</f>
        <v>0</v>
      </c>
      <c r="D35" s="410">
        <f>+D8+D19+D24+D25+D29+D33+D34</f>
        <v>0</v>
      </c>
      <c r="E35" s="548">
        <f>+E8+E19+E24+E25+E29+E33+E34</f>
        <v>0</v>
      </c>
    </row>
    <row r="36" spans="1:5" s="504" customFormat="1" ht="12" customHeight="1" thickBot="1">
      <c r="A36" s="543" t="s">
        <v>14</v>
      </c>
      <c r="B36" s="351" t="s">
        <v>558</v>
      </c>
      <c r="C36" s="410">
        <f>+C37+C38+C39</f>
        <v>0</v>
      </c>
      <c r="D36" s="410">
        <f>+D37+D38+D39</f>
        <v>0</v>
      </c>
      <c r="E36" s="548">
        <f>+E37+E38+E39</f>
        <v>0</v>
      </c>
    </row>
    <row r="37" spans="1:5" s="504" customFormat="1" ht="12" customHeight="1">
      <c r="A37" s="555" t="s">
        <v>559</v>
      </c>
      <c r="B37" s="556" t="s">
        <v>160</v>
      </c>
      <c r="C37" s="80"/>
      <c r="D37" s="80"/>
      <c r="E37" s="535"/>
    </row>
    <row r="38" spans="1:5" s="531" customFormat="1" ht="12" customHeight="1">
      <c r="A38" s="555" t="s">
        <v>560</v>
      </c>
      <c r="B38" s="557" t="s">
        <v>2</v>
      </c>
      <c r="C38" s="411"/>
      <c r="D38" s="411"/>
      <c r="E38" s="534"/>
    </row>
    <row r="39" spans="1:5" s="531" customFormat="1" ht="12" customHeight="1" thickBot="1">
      <c r="A39" s="554" t="s">
        <v>561</v>
      </c>
      <c r="B39" s="540" t="s">
        <v>562</v>
      </c>
      <c r="C39" s="538"/>
      <c r="D39" s="538"/>
      <c r="E39" s="533"/>
    </row>
    <row r="40" spans="1:5" s="531" customFormat="1" ht="15" customHeight="1" thickBot="1">
      <c r="A40" s="543" t="s">
        <v>15</v>
      </c>
      <c r="B40" s="544" t="s">
        <v>563</v>
      </c>
      <c r="C40" s="86">
        <f>+C35+C36</f>
        <v>0</v>
      </c>
      <c r="D40" s="86">
        <f>+D35+D36</f>
        <v>0</v>
      </c>
      <c r="E40" s="549">
        <f>+E35+E36</f>
        <v>0</v>
      </c>
    </row>
    <row r="41" spans="1:5" s="531" customFormat="1" ht="15" customHeight="1">
      <c r="A41" s="486"/>
      <c r="B41" s="487"/>
      <c r="C41" s="502"/>
      <c r="D41" s="502"/>
      <c r="E41" s="502"/>
    </row>
    <row r="42" spans="1:5" ht="13.5" thickBot="1">
      <c r="A42" s="488"/>
      <c r="B42" s="489"/>
      <c r="C42" s="503"/>
      <c r="D42" s="503"/>
      <c r="E42" s="503"/>
    </row>
    <row r="43" spans="1:5" s="530" customFormat="1" ht="16.5" customHeight="1" thickBot="1">
      <c r="A43" s="744" t="s">
        <v>42</v>
      </c>
      <c r="B43" s="745"/>
      <c r="C43" s="745"/>
      <c r="D43" s="745"/>
      <c r="E43" s="746"/>
    </row>
    <row r="44" spans="1:5" s="306" customFormat="1" ht="12" customHeight="1" thickBot="1">
      <c r="A44" s="541" t="s">
        <v>6</v>
      </c>
      <c r="B44" s="351" t="s">
        <v>564</v>
      </c>
      <c r="C44" s="410">
        <f>SUM(C45:C49)</f>
        <v>0</v>
      </c>
      <c r="D44" s="410">
        <f>SUM(D45:D49)</f>
        <v>0</v>
      </c>
      <c r="E44" s="441">
        <f>SUM(E45:E49)</f>
        <v>0</v>
      </c>
    </row>
    <row r="45" spans="1:5" ht="12" customHeight="1">
      <c r="A45" s="554" t="s">
        <v>68</v>
      </c>
      <c r="B45" s="332" t="s">
        <v>36</v>
      </c>
      <c r="C45" s="80"/>
      <c r="D45" s="80"/>
      <c r="E45" s="436"/>
    </row>
    <row r="46" spans="1:5" ht="12" customHeight="1">
      <c r="A46" s="554" t="s">
        <v>69</v>
      </c>
      <c r="B46" s="331" t="s">
        <v>130</v>
      </c>
      <c r="C46" s="404"/>
      <c r="D46" s="404"/>
      <c r="E46" s="437"/>
    </row>
    <row r="47" spans="1:5" ht="12" customHeight="1">
      <c r="A47" s="554" t="s">
        <v>70</v>
      </c>
      <c r="B47" s="331" t="s">
        <v>97</v>
      </c>
      <c r="C47" s="404"/>
      <c r="D47" s="404"/>
      <c r="E47" s="437"/>
    </row>
    <row r="48" spans="1:5" ht="12" customHeight="1">
      <c r="A48" s="554" t="s">
        <v>71</v>
      </c>
      <c r="B48" s="331" t="s">
        <v>131</v>
      </c>
      <c r="C48" s="404"/>
      <c r="D48" s="404"/>
      <c r="E48" s="437"/>
    </row>
    <row r="49" spans="1:5" ht="12" customHeight="1" thickBot="1">
      <c r="A49" s="554" t="s">
        <v>104</v>
      </c>
      <c r="B49" s="331" t="s">
        <v>132</v>
      </c>
      <c r="C49" s="404"/>
      <c r="D49" s="404"/>
      <c r="E49" s="437"/>
    </row>
    <row r="50" spans="1:5" ht="12" customHeight="1" thickBot="1">
      <c r="A50" s="541" t="s">
        <v>7</v>
      </c>
      <c r="B50" s="351" t="s">
        <v>565</v>
      </c>
      <c r="C50" s="410">
        <f>SUM(C51:C53)</f>
        <v>0</v>
      </c>
      <c r="D50" s="410">
        <f>SUM(D51:D53)</f>
        <v>0</v>
      </c>
      <c r="E50" s="441">
        <f>SUM(E51:E53)</f>
        <v>0</v>
      </c>
    </row>
    <row r="51" spans="1:5" s="306" customFormat="1" ht="12" customHeight="1">
      <c r="A51" s="554" t="s">
        <v>74</v>
      </c>
      <c r="B51" s="332" t="s">
        <v>153</v>
      </c>
      <c r="C51" s="80"/>
      <c r="D51" s="80"/>
      <c r="E51" s="436"/>
    </row>
    <row r="52" spans="1:5" ht="12" customHeight="1">
      <c r="A52" s="554" t="s">
        <v>75</v>
      </c>
      <c r="B52" s="331" t="s">
        <v>134</v>
      </c>
      <c r="C52" s="404"/>
      <c r="D52" s="404"/>
      <c r="E52" s="437"/>
    </row>
    <row r="53" spans="1:5" ht="12" customHeight="1">
      <c r="A53" s="554" t="s">
        <v>76</v>
      </c>
      <c r="B53" s="331" t="s">
        <v>43</v>
      </c>
      <c r="C53" s="404"/>
      <c r="D53" s="404"/>
      <c r="E53" s="437"/>
    </row>
    <row r="54" spans="1:5" ht="12" customHeight="1" thickBot="1">
      <c r="A54" s="554" t="s">
        <v>77</v>
      </c>
      <c r="B54" s="331" t="s">
        <v>669</v>
      </c>
      <c r="C54" s="404"/>
      <c r="D54" s="404"/>
      <c r="E54" s="437"/>
    </row>
    <row r="55" spans="1:5" ht="12" customHeight="1" thickBot="1">
      <c r="A55" s="541" t="s">
        <v>8</v>
      </c>
      <c r="B55" s="545" t="s">
        <v>566</v>
      </c>
      <c r="C55" s="410">
        <f>+C44+C50</f>
        <v>0</v>
      </c>
      <c r="D55" s="410">
        <f>+D44+D50</f>
        <v>0</v>
      </c>
      <c r="E55" s="441">
        <f>+E44+E50</f>
        <v>0</v>
      </c>
    </row>
    <row r="56" spans="3:5" ht="13.5" thickBot="1">
      <c r="C56" s="550"/>
      <c r="D56" s="550"/>
      <c r="E56" s="550"/>
    </row>
    <row r="57" spans="1:5" ht="15" customHeight="1" thickBot="1">
      <c r="A57" s="633" t="s">
        <v>730</v>
      </c>
      <c r="B57" s="634"/>
      <c r="C57" s="90"/>
      <c r="D57" s="90"/>
      <c r="E57" s="539"/>
    </row>
    <row r="58" spans="1:5" ht="14.25" customHeight="1" thickBot="1">
      <c r="A58" s="635" t="s">
        <v>729</v>
      </c>
      <c r="B58" s="636"/>
      <c r="C58" s="90"/>
      <c r="D58" s="90"/>
      <c r="E58" s="53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46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81" customFormat="1" ht="21" customHeight="1" thickBot="1">
      <c r="A1" s="480"/>
      <c r="B1" s="482"/>
      <c r="C1" s="527"/>
      <c r="D1" s="527"/>
      <c r="E1" s="616" t="str">
        <f>+CONCATENATE("7.4.számú melléklet a 5/",LEFT(ÖSSZEFÜGGÉSEK!A4,4)+1,". (V.31.) önkormányzati rendelethez")</f>
        <v>7.4.számú melléklet a 5/2018. (V.31.) önkormányzati rendelethez</v>
      </c>
    </row>
    <row r="2" spans="1:5" s="528" customFormat="1" ht="25.5" customHeight="1">
      <c r="A2" s="508" t="s">
        <v>144</v>
      </c>
      <c r="B2" s="747" t="s">
        <v>790</v>
      </c>
      <c r="C2" s="748"/>
      <c r="D2" s="749"/>
      <c r="E2" s="551" t="s">
        <v>46</v>
      </c>
    </row>
    <row r="3" spans="1:5" s="528" customFormat="1" ht="24.75" thickBot="1">
      <c r="A3" s="526" t="s">
        <v>546</v>
      </c>
      <c r="B3" s="750" t="s">
        <v>665</v>
      </c>
      <c r="C3" s="753"/>
      <c r="D3" s="754"/>
      <c r="E3" s="552" t="s">
        <v>48</v>
      </c>
    </row>
    <row r="4" spans="1:5" s="529" customFormat="1" ht="15.75" customHeight="1" thickBot="1">
      <c r="A4" s="483"/>
      <c r="B4" s="483"/>
      <c r="C4" s="484"/>
      <c r="D4" s="484"/>
      <c r="E4" s="484" t="str">
        <f>'7.3. sz. mell'!E4</f>
        <v>Forintban!</v>
      </c>
    </row>
    <row r="5" spans="1:5" ht="24.75" thickBot="1">
      <c r="A5" s="316" t="s">
        <v>145</v>
      </c>
      <c r="B5" s="317" t="s">
        <v>728</v>
      </c>
      <c r="C5" s="76" t="s">
        <v>173</v>
      </c>
      <c r="D5" s="76" t="s">
        <v>178</v>
      </c>
      <c r="E5" s="485" t="s">
        <v>179</v>
      </c>
    </row>
    <row r="6" spans="1:5" s="530" customFormat="1" ht="12.75" customHeight="1" thickBot="1">
      <c r="A6" s="478" t="s">
        <v>408</v>
      </c>
      <c r="B6" s="479" t="s">
        <v>409</v>
      </c>
      <c r="C6" s="479" t="s">
        <v>410</v>
      </c>
      <c r="D6" s="89" t="s">
        <v>411</v>
      </c>
      <c r="E6" s="87" t="s">
        <v>412</v>
      </c>
    </row>
    <row r="7" spans="1:5" s="530" customFormat="1" ht="15.75" customHeight="1" thickBot="1">
      <c r="A7" s="744" t="s">
        <v>41</v>
      </c>
      <c r="B7" s="745"/>
      <c r="C7" s="745"/>
      <c r="D7" s="745"/>
      <c r="E7" s="746"/>
    </row>
    <row r="8" spans="1:5" s="504" customFormat="1" ht="12" customHeight="1" thickBot="1">
      <c r="A8" s="478" t="s">
        <v>6</v>
      </c>
      <c r="B8" s="542" t="s">
        <v>547</v>
      </c>
      <c r="C8" s="410">
        <f>SUM(C9:C18)</f>
        <v>0</v>
      </c>
      <c r="D8" s="410">
        <f>SUM(D9:D18)</f>
        <v>0</v>
      </c>
      <c r="E8" s="548">
        <f>SUM(E9:E18)</f>
        <v>0</v>
      </c>
    </row>
    <row r="9" spans="1:5" s="504" customFormat="1" ht="12" customHeight="1">
      <c r="A9" s="553" t="s">
        <v>68</v>
      </c>
      <c r="B9" s="333" t="s">
        <v>330</v>
      </c>
      <c r="C9" s="83"/>
      <c r="D9" s="83"/>
      <c r="E9" s="537"/>
    </row>
    <row r="10" spans="1:5" s="504" customFormat="1" ht="12" customHeight="1">
      <c r="A10" s="554" t="s">
        <v>69</v>
      </c>
      <c r="B10" s="331" t="s">
        <v>331</v>
      </c>
      <c r="C10" s="407"/>
      <c r="D10" s="407"/>
      <c r="E10" s="92"/>
    </row>
    <row r="11" spans="1:5" s="504" customFormat="1" ht="12" customHeight="1">
      <c r="A11" s="554" t="s">
        <v>70</v>
      </c>
      <c r="B11" s="331" t="s">
        <v>332</v>
      </c>
      <c r="C11" s="407"/>
      <c r="D11" s="407"/>
      <c r="E11" s="92"/>
    </row>
    <row r="12" spans="1:5" s="504" customFormat="1" ht="12" customHeight="1">
      <c r="A12" s="554" t="s">
        <v>71</v>
      </c>
      <c r="B12" s="331" t="s">
        <v>333</v>
      </c>
      <c r="C12" s="407"/>
      <c r="D12" s="407"/>
      <c r="E12" s="92"/>
    </row>
    <row r="13" spans="1:5" s="504" customFormat="1" ht="12" customHeight="1">
      <c r="A13" s="554" t="s">
        <v>104</v>
      </c>
      <c r="B13" s="331" t="s">
        <v>334</v>
      </c>
      <c r="C13" s="407"/>
      <c r="D13" s="407"/>
      <c r="E13" s="92"/>
    </row>
    <row r="14" spans="1:5" s="504" customFormat="1" ht="12" customHeight="1">
      <c r="A14" s="554" t="s">
        <v>72</v>
      </c>
      <c r="B14" s="331" t="s">
        <v>548</v>
      </c>
      <c r="C14" s="407"/>
      <c r="D14" s="407"/>
      <c r="E14" s="92"/>
    </row>
    <row r="15" spans="1:5" s="531" customFormat="1" ht="12" customHeight="1">
      <c r="A15" s="554" t="s">
        <v>73</v>
      </c>
      <c r="B15" s="330" t="s">
        <v>549</v>
      </c>
      <c r="C15" s="407"/>
      <c r="D15" s="407"/>
      <c r="E15" s="92"/>
    </row>
    <row r="16" spans="1:5" s="531" customFormat="1" ht="12" customHeight="1">
      <c r="A16" s="554" t="s">
        <v>81</v>
      </c>
      <c r="B16" s="331" t="s">
        <v>337</v>
      </c>
      <c r="C16" s="84"/>
      <c r="D16" s="84"/>
      <c r="E16" s="536"/>
    </row>
    <row r="17" spans="1:5" s="504" customFormat="1" ht="12" customHeight="1">
      <c r="A17" s="554" t="s">
        <v>82</v>
      </c>
      <c r="B17" s="331" t="s">
        <v>339</v>
      </c>
      <c r="C17" s="407"/>
      <c r="D17" s="407"/>
      <c r="E17" s="92"/>
    </row>
    <row r="18" spans="1:5" s="531" customFormat="1" ht="12" customHeight="1" thickBot="1">
      <c r="A18" s="554" t="s">
        <v>83</v>
      </c>
      <c r="B18" s="330" t="s">
        <v>341</v>
      </c>
      <c r="C18" s="409"/>
      <c r="D18" s="409"/>
      <c r="E18" s="532"/>
    </row>
    <row r="19" spans="1:5" s="531" customFormat="1" ht="12" customHeight="1" thickBot="1">
      <c r="A19" s="478" t="s">
        <v>7</v>
      </c>
      <c r="B19" s="542" t="s">
        <v>550</v>
      </c>
      <c r="C19" s="410">
        <f>SUM(C20:C22)</f>
        <v>0</v>
      </c>
      <c r="D19" s="410">
        <f>SUM(D20:D22)</f>
        <v>0</v>
      </c>
      <c r="E19" s="548">
        <f>SUM(E20:E22)</f>
        <v>0</v>
      </c>
    </row>
    <row r="20" spans="1:5" s="531" customFormat="1" ht="12" customHeight="1">
      <c r="A20" s="554" t="s">
        <v>74</v>
      </c>
      <c r="B20" s="332" t="s">
        <v>311</v>
      </c>
      <c r="C20" s="407"/>
      <c r="D20" s="407"/>
      <c r="E20" s="92"/>
    </row>
    <row r="21" spans="1:5" s="531" customFormat="1" ht="12" customHeight="1">
      <c r="A21" s="554" t="s">
        <v>75</v>
      </c>
      <c r="B21" s="331" t="s">
        <v>551</v>
      </c>
      <c r="C21" s="407"/>
      <c r="D21" s="407"/>
      <c r="E21" s="92"/>
    </row>
    <row r="22" spans="1:5" s="531" customFormat="1" ht="12" customHeight="1">
      <c r="A22" s="554" t="s">
        <v>76</v>
      </c>
      <c r="B22" s="331" t="s">
        <v>552</v>
      </c>
      <c r="C22" s="407"/>
      <c r="D22" s="407"/>
      <c r="E22" s="92"/>
    </row>
    <row r="23" spans="1:5" s="531" customFormat="1" ht="12" customHeight="1" thickBot="1">
      <c r="A23" s="554" t="s">
        <v>77</v>
      </c>
      <c r="B23" s="331" t="s">
        <v>666</v>
      </c>
      <c r="C23" s="407"/>
      <c r="D23" s="407"/>
      <c r="E23" s="92"/>
    </row>
    <row r="24" spans="1:5" s="531" customFormat="1" ht="12" customHeight="1" thickBot="1">
      <c r="A24" s="541" t="s">
        <v>8</v>
      </c>
      <c r="B24" s="351" t="s">
        <v>121</v>
      </c>
      <c r="C24" s="41"/>
      <c r="D24" s="41"/>
      <c r="E24" s="547"/>
    </row>
    <row r="25" spans="1:5" s="531" customFormat="1" ht="12" customHeight="1" thickBot="1">
      <c r="A25" s="541" t="s">
        <v>9</v>
      </c>
      <c r="B25" s="351" t="s">
        <v>553</v>
      </c>
      <c r="C25" s="410">
        <f>SUM(C26:C27)</f>
        <v>0</v>
      </c>
      <c r="D25" s="410">
        <f>SUM(D26:D27)</f>
        <v>0</v>
      </c>
      <c r="E25" s="548">
        <f>SUM(E26:E27)</f>
        <v>0</v>
      </c>
    </row>
    <row r="26" spans="1:5" s="531" customFormat="1" ht="12" customHeight="1">
      <c r="A26" s="555" t="s">
        <v>324</v>
      </c>
      <c r="B26" s="556" t="s">
        <v>551</v>
      </c>
      <c r="C26" s="80"/>
      <c r="D26" s="80"/>
      <c r="E26" s="535"/>
    </row>
    <row r="27" spans="1:5" s="531" customFormat="1" ht="12" customHeight="1">
      <c r="A27" s="555" t="s">
        <v>325</v>
      </c>
      <c r="B27" s="557" t="s">
        <v>554</v>
      </c>
      <c r="C27" s="411"/>
      <c r="D27" s="411"/>
      <c r="E27" s="534"/>
    </row>
    <row r="28" spans="1:5" s="531" customFormat="1" ht="12" customHeight="1" thickBot="1">
      <c r="A28" s="554" t="s">
        <v>326</v>
      </c>
      <c r="B28" s="558" t="s">
        <v>667</v>
      </c>
      <c r="C28" s="538"/>
      <c r="D28" s="538"/>
      <c r="E28" s="533"/>
    </row>
    <row r="29" spans="1:5" s="531" customFormat="1" ht="12" customHeight="1" thickBot="1">
      <c r="A29" s="541" t="s">
        <v>10</v>
      </c>
      <c r="B29" s="351" t="s">
        <v>555</v>
      </c>
      <c r="C29" s="410">
        <f>SUM(C30:C32)</f>
        <v>0</v>
      </c>
      <c r="D29" s="410">
        <f>SUM(D30:D32)</f>
        <v>0</v>
      </c>
      <c r="E29" s="548">
        <f>SUM(E30:E32)</f>
        <v>0</v>
      </c>
    </row>
    <row r="30" spans="1:5" s="531" customFormat="1" ht="12" customHeight="1">
      <c r="A30" s="555" t="s">
        <v>61</v>
      </c>
      <c r="B30" s="556" t="s">
        <v>343</v>
      </c>
      <c r="C30" s="80"/>
      <c r="D30" s="80"/>
      <c r="E30" s="535"/>
    </row>
    <row r="31" spans="1:5" s="531" customFormat="1" ht="12" customHeight="1">
      <c r="A31" s="555" t="s">
        <v>62</v>
      </c>
      <c r="B31" s="557" t="s">
        <v>344</v>
      </c>
      <c r="C31" s="411"/>
      <c r="D31" s="411"/>
      <c r="E31" s="534"/>
    </row>
    <row r="32" spans="1:5" s="531" customFormat="1" ht="12" customHeight="1" thickBot="1">
      <c r="A32" s="554" t="s">
        <v>63</v>
      </c>
      <c r="B32" s="540" t="s">
        <v>346</v>
      </c>
      <c r="C32" s="538"/>
      <c r="D32" s="538"/>
      <c r="E32" s="533"/>
    </row>
    <row r="33" spans="1:5" s="531" customFormat="1" ht="12" customHeight="1" thickBot="1">
      <c r="A33" s="541" t="s">
        <v>11</v>
      </c>
      <c r="B33" s="351" t="s">
        <v>468</v>
      </c>
      <c r="C33" s="41"/>
      <c r="D33" s="41"/>
      <c r="E33" s="547"/>
    </row>
    <row r="34" spans="1:5" s="504" customFormat="1" ht="12" customHeight="1" thickBot="1">
      <c r="A34" s="541" t="s">
        <v>12</v>
      </c>
      <c r="B34" s="351" t="s">
        <v>556</v>
      </c>
      <c r="C34" s="41"/>
      <c r="D34" s="41"/>
      <c r="E34" s="547"/>
    </row>
    <row r="35" spans="1:5" s="504" customFormat="1" ht="12" customHeight="1" thickBot="1">
      <c r="A35" s="478" t="s">
        <v>13</v>
      </c>
      <c r="B35" s="351" t="s">
        <v>668</v>
      </c>
      <c r="C35" s="410">
        <f>+C8+C19+C24+C25+C29+C33+C34</f>
        <v>0</v>
      </c>
      <c r="D35" s="410">
        <f>+D8+D19+D24+D25+D29+D33+D34</f>
        <v>0</v>
      </c>
      <c r="E35" s="548">
        <f>+E8+E19+E24+E25+E29+E33+E34</f>
        <v>0</v>
      </c>
    </row>
    <row r="36" spans="1:5" s="504" customFormat="1" ht="12" customHeight="1" thickBot="1">
      <c r="A36" s="543" t="s">
        <v>14</v>
      </c>
      <c r="B36" s="351" t="s">
        <v>558</v>
      </c>
      <c r="C36" s="410">
        <f>+C37+C38+C39</f>
        <v>100000</v>
      </c>
      <c r="D36" s="410">
        <f>+D37+D38+D39</f>
        <v>100000</v>
      </c>
      <c r="E36" s="548">
        <f>+E37+E38+E39</f>
        <v>100000</v>
      </c>
    </row>
    <row r="37" spans="1:5" s="504" customFormat="1" ht="12" customHeight="1">
      <c r="A37" s="555" t="s">
        <v>559</v>
      </c>
      <c r="B37" s="556" t="s">
        <v>160</v>
      </c>
      <c r="C37" s="80">
        <v>100000</v>
      </c>
      <c r="D37" s="80">
        <v>100000</v>
      </c>
      <c r="E37" s="80">
        <v>100000</v>
      </c>
    </row>
    <row r="38" spans="1:5" s="531" customFormat="1" ht="12" customHeight="1">
      <c r="A38" s="555" t="s">
        <v>560</v>
      </c>
      <c r="B38" s="557" t="s">
        <v>2</v>
      </c>
      <c r="C38" s="411"/>
      <c r="D38" s="411"/>
      <c r="E38" s="534"/>
    </row>
    <row r="39" spans="1:5" s="531" customFormat="1" ht="12" customHeight="1" thickBot="1">
      <c r="A39" s="554" t="s">
        <v>561</v>
      </c>
      <c r="B39" s="540" t="s">
        <v>562</v>
      </c>
      <c r="C39" s="538"/>
      <c r="D39" s="538"/>
      <c r="E39" s="533"/>
    </row>
    <row r="40" spans="1:5" s="531" customFormat="1" ht="15" customHeight="1" thickBot="1">
      <c r="A40" s="543" t="s">
        <v>15</v>
      </c>
      <c r="B40" s="544" t="s">
        <v>563</v>
      </c>
      <c r="C40" s="86">
        <f>+C35+C36</f>
        <v>100000</v>
      </c>
      <c r="D40" s="86">
        <f>+D35+D36</f>
        <v>100000</v>
      </c>
      <c r="E40" s="549">
        <f>+E35+E36</f>
        <v>100000</v>
      </c>
    </row>
    <row r="41" spans="1:5" s="531" customFormat="1" ht="15" customHeight="1">
      <c r="A41" s="486"/>
      <c r="B41" s="487"/>
      <c r="C41" s="502"/>
      <c r="D41" s="502"/>
      <c r="E41" s="502"/>
    </row>
    <row r="42" spans="1:5" ht="13.5" thickBot="1">
      <c r="A42" s="488"/>
      <c r="B42" s="489"/>
      <c r="C42" s="503"/>
      <c r="D42" s="503"/>
      <c r="E42" s="503"/>
    </row>
    <row r="43" spans="1:5" s="530" customFormat="1" ht="16.5" customHeight="1" thickBot="1">
      <c r="A43" s="744" t="s">
        <v>42</v>
      </c>
      <c r="B43" s="745"/>
      <c r="C43" s="745"/>
      <c r="D43" s="745"/>
      <c r="E43" s="746"/>
    </row>
    <row r="44" spans="1:5" s="306" customFormat="1" ht="12" customHeight="1" thickBot="1">
      <c r="A44" s="541" t="s">
        <v>6</v>
      </c>
      <c r="B44" s="351" t="s">
        <v>564</v>
      </c>
      <c r="C44" s="410">
        <f>SUM(C45:C49)</f>
        <v>100000</v>
      </c>
      <c r="D44" s="410">
        <f>SUM(D45:D49)</f>
        <v>100000</v>
      </c>
      <c r="E44" s="441">
        <f>SUM(E45:E49)</f>
        <v>100000</v>
      </c>
    </row>
    <row r="45" spans="1:5" ht="12" customHeight="1">
      <c r="A45" s="554" t="s">
        <v>68</v>
      </c>
      <c r="B45" s="332" t="s">
        <v>36</v>
      </c>
      <c r="C45" s="80"/>
      <c r="D45" s="80"/>
      <c r="E45" s="436"/>
    </row>
    <row r="46" spans="1:5" ht="12" customHeight="1">
      <c r="A46" s="554" t="s">
        <v>69</v>
      </c>
      <c r="B46" s="331" t="s">
        <v>130</v>
      </c>
      <c r="C46" s="404"/>
      <c r="D46" s="404"/>
      <c r="E46" s="437"/>
    </row>
    <row r="47" spans="1:5" ht="12" customHeight="1">
      <c r="A47" s="554" t="s">
        <v>70</v>
      </c>
      <c r="B47" s="331" t="s">
        <v>97</v>
      </c>
      <c r="C47" s="404"/>
      <c r="D47" s="404"/>
      <c r="E47" s="437"/>
    </row>
    <row r="48" spans="1:5" ht="12" customHeight="1">
      <c r="A48" s="554" t="s">
        <v>71</v>
      </c>
      <c r="B48" s="331" t="s">
        <v>131</v>
      </c>
      <c r="C48" s="404">
        <v>100000</v>
      </c>
      <c r="D48" s="404">
        <v>100000</v>
      </c>
      <c r="E48" s="404">
        <v>100000</v>
      </c>
    </row>
    <row r="49" spans="1:5" ht="12" customHeight="1" thickBot="1">
      <c r="A49" s="554" t="s">
        <v>104</v>
      </c>
      <c r="B49" s="331" t="s">
        <v>132</v>
      </c>
      <c r="C49" s="404"/>
      <c r="D49" s="404"/>
      <c r="E49" s="437"/>
    </row>
    <row r="50" spans="1:5" ht="12" customHeight="1" thickBot="1">
      <c r="A50" s="541" t="s">
        <v>7</v>
      </c>
      <c r="B50" s="351" t="s">
        <v>565</v>
      </c>
      <c r="C50" s="410">
        <f>SUM(C51:C53)</f>
        <v>0</v>
      </c>
      <c r="D50" s="410">
        <f>SUM(D51:D53)</f>
        <v>0</v>
      </c>
      <c r="E50" s="441">
        <f>SUM(E51:E53)</f>
        <v>0</v>
      </c>
    </row>
    <row r="51" spans="1:5" s="306" customFormat="1" ht="12" customHeight="1">
      <c r="A51" s="554" t="s">
        <v>74</v>
      </c>
      <c r="B51" s="332" t="s">
        <v>153</v>
      </c>
      <c r="C51" s="80"/>
      <c r="D51" s="80"/>
      <c r="E51" s="436"/>
    </row>
    <row r="52" spans="1:5" ht="12" customHeight="1">
      <c r="A52" s="554" t="s">
        <v>75</v>
      </c>
      <c r="B52" s="331" t="s">
        <v>134</v>
      </c>
      <c r="C52" s="404"/>
      <c r="D52" s="404"/>
      <c r="E52" s="437"/>
    </row>
    <row r="53" spans="1:5" ht="12" customHeight="1">
      <c r="A53" s="554" t="s">
        <v>76</v>
      </c>
      <c r="B53" s="331" t="s">
        <v>43</v>
      </c>
      <c r="C53" s="404"/>
      <c r="D53" s="404"/>
      <c r="E53" s="437"/>
    </row>
    <row r="54" spans="1:5" ht="12" customHeight="1" thickBot="1">
      <c r="A54" s="554" t="s">
        <v>77</v>
      </c>
      <c r="B54" s="331" t="s">
        <v>669</v>
      </c>
      <c r="C54" s="404"/>
      <c r="D54" s="404"/>
      <c r="E54" s="437"/>
    </row>
    <row r="55" spans="1:5" ht="12" customHeight="1" thickBot="1">
      <c r="A55" s="541" t="s">
        <v>8</v>
      </c>
      <c r="B55" s="545" t="s">
        <v>566</v>
      </c>
      <c r="C55" s="410">
        <f>+C44+C50</f>
        <v>100000</v>
      </c>
      <c r="D55" s="410">
        <f>+D44+D50</f>
        <v>100000</v>
      </c>
      <c r="E55" s="441">
        <f>+E44+E50</f>
        <v>100000</v>
      </c>
    </row>
    <row r="56" spans="3:5" ht="13.5" thickBot="1">
      <c r="C56" s="550"/>
      <c r="D56" s="550"/>
      <c r="E56" s="550"/>
    </row>
    <row r="57" spans="1:5" ht="15" customHeight="1" thickBot="1">
      <c r="A57" s="633" t="s">
        <v>730</v>
      </c>
      <c r="B57" s="634"/>
      <c r="C57" s="90"/>
      <c r="D57" s="90"/>
      <c r="E57" s="539"/>
    </row>
    <row r="58" spans="1:5" ht="14.25" customHeight="1" thickBot="1">
      <c r="A58" s="635" t="s">
        <v>729</v>
      </c>
      <c r="B58" s="636"/>
      <c r="C58" s="90"/>
      <c r="D58" s="90"/>
      <c r="E58" s="539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46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81" customFormat="1" ht="21" customHeight="1" thickBot="1">
      <c r="A1" s="480"/>
      <c r="B1" s="482"/>
      <c r="C1" s="527"/>
      <c r="D1" s="527"/>
      <c r="E1" s="616" t="str">
        <f>+CONCATENATE("8.1. számú melléklet a 5/",LEFT(ÖSSZEFÜGGÉSEK!A4,4)+1,". (V.31.) önkormányzati rendelethez")</f>
        <v>8.1. számú melléklet a 5/2018. (V.31.) önkormányzati rendelethez</v>
      </c>
    </row>
    <row r="2" spans="1:5" s="528" customFormat="1" ht="25.5" customHeight="1">
      <c r="A2" s="508" t="s">
        <v>144</v>
      </c>
      <c r="B2" s="747" t="s">
        <v>791</v>
      </c>
      <c r="C2" s="748"/>
      <c r="D2" s="749"/>
      <c r="E2" s="551" t="s">
        <v>47</v>
      </c>
    </row>
    <row r="3" spans="1:5" s="528" customFormat="1" ht="24.75" thickBot="1">
      <c r="A3" s="526" t="s">
        <v>143</v>
      </c>
      <c r="B3" s="750" t="s">
        <v>539</v>
      </c>
      <c r="C3" s="753"/>
      <c r="D3" s="754"/>
      <c r="E3" s="552" t="s">
        <v>40</v>
      </c>
    </row>
    <row r="4" spans="1:5" s="529" customFormat="1" ht="15.75" customHeight="1" thickBot="1">
      <c r="A4" s="483"/>
      <c r="B4" s="483"/>
      <c r="C4" s="484"/>
      <c r="D4" s="484"/>
      <c r="E4" s="484" t="str">
        <f>'7.4. sz. mell'!E4</f>
        <v>Forintban!</v>
      </c>
    </row>
    <row r="5" spans="1:5" ht="24.75" thickBot="1">
      <c r="A5" s="316" t="s">
        <v>145</v>
      </c>
      <c r="B5" s="317" t="s">
        <v>728</v>
      </c>
      <c r="C5" s="76" t="s">
        <v>173</v>
      </c>
      <c r="D5" s="76" t="s">
        <v>178</v>
      </c>
      <c r="E5" s="485" t="s">
        <v>179</v>
      </c>
    </row>
    <row r="6" spans="1:5" s="530" customFormat="1" ht="12.75" customHeight="1" thickBot="1">
      <c r="A6" s="478" t="s">
        <v>408</v>
      </c>
      <c r="B6" s="479" t="s">
        <v>409</v>
      </c>
      <c r="C6" s="479" t="s">
        <v>410</v>
      </c>
      <c r="D6" s="89" t="s">
        <v>411</v>
      </c>
      <c r="E6" s="87" t="s">
        <v>412</v>
      </c>
    </row>
    <row r="7" spans="1:5" s="530" customFormat="1" ht="15.75" customHeight="1" thickBot="1">
      <c r="A7" s="744" t="s">
        <v>41</v>
      </c>
      <c r="B7" s="745"/>
      <c r="C7" s="745"/>
      <c r="D7" s="745"/>
      <c r="E7" s="746"/>
    </row>
    <row r="8" spans="1:5" s="504" customFormat="1" ht="12" customHeight="1" thickBot="1">
      <c r="A8" s="478" t="s">
        <v>6</v>
      </c>
      <c r="B8" s="542" t="s">
        <v>547</v>
      </c>
      <c r="C8" s="410">
        <f>SUM(C9:C18)</f>
        <v>7540710</v>
      </c>
      <c r="D8" s="571">
        <f>SUM(D9:D18)</f>
        <v>7540710</v>
      </c>
      <c r="E8" s="548">
        <f>SUM(E9:E18)</f>
        <v>7866264</v>
      </c>
    </row>
    <row r="9" spans="1:5" s="504" customFormat="1" ht="12" customHeight="1">
      <c r="A9" s="553" t="s">
        <v>68</v>
      </c>
      <c r="B9" s="333" t="s">
        <v>330</v>
      </c>
      <c r="C9" s="83"/>
      <c r="D9" s="572"/>
      <c r="E9" s="537"/>
    </row>
    <row r="10" spans="1:5" s="504" customFormat="1" ht="12" customHeight="1">
      <c r="A10" s="554" t="s">
        <v>69</v>
      </c>
      <c r="B10" s="331" t="s">
        <v>331</v>
      </c>
      <c r="C10" s="407">
        <v>5720000</v>
      </c>
      <c r="D10" s="573">
        <v>5720000</v>
      </c>
      <c r="E10" s="92">
        <v>6034670</v>
      </c>
    </row>
    <row r="11" spans="1:5" s="504" customFormat="1" ht="12" customHeight="1">
      <c r="A11" s="554" t="s">
        <v>70</v>
      </c>
      <c r="B11" s="331" t="s">
        <v>332</v>
      </c>
      <c r="C11" s="407"/>
      <c r="D11" s="573"/>
      <c r="E11" s="92"/>
    </row>
    <row r="12" spans="1:5" s="504" customFormat="1" ht="12" customHeight="1">
      <c r="A12" s="554" t="s">
        <v>71</v>
      </c>
      <c r="B12" s="331" t="s">
        <v>333</v>
      </c>
      <c r="C12" s="407"/>
      <c r="D12" s="573"/>
      <c r="E12" s="92"/>
    </row>
    <row r="13" spans="1:5" s="504" customFormat="1" ht="12" customHeight="1">
      <c r="A13" s="554" t="s">
        <v>104</v>
      </c>
      <c r="B13" s="331" t="s">
        <v>334</v>
      </c>
      <c r="C13" s="407">
        <v>230000</v>
      </c>
      <c r="D13" s="573">
        <v>230000</v>
      </c>
      <c r="E13" s="92">
        <v>159221</v>
      </c>
    </row>
    <row r="14" spans="1:5" s="504" customFormat="1" ht="12" customHeight="1">
      <c r="A14" s="554" t="s">
        <v>72</v>
      </c>
      <c r="B14" s="331" t="s">
        <v>548</v>
      </c>
      <c r="C14" s="407">
        <v>1590710</v>
      </c>
      <c r="D14" s="573">
        <v>1590710</v>
      </c>
      <c r="E14" s="92">
        <v>1672355</v>
      </c>
    </row>
    <row r="15" spans="1:5" s="531" customFormat="1" ht="12" customHeight="1">
      <c r="A15" s="554" t="s">
        <v>73</v>
      </c>
      <c r="B15" s="330" t="s">
        <v>549</v>
      </c>
      <c r="C15" s="407"/>
      <c r="D15" s="573"/>
      <c r="E15" s="92"/>
    </row>
    <row r="16" spans="1:5" s="531" customFormat="1" ht="12" customHeight="1">
      <c r="A16" s="554" t="s">
        <v>81</v>
      </c>
      <c r="B16" s="331" t="s">
        <v>337</v>
      </c>
      <c r="C16" s="84"/>
      <c r="D16" s="574"/>
      <c r="E16" s="536">
        <v>18</v>
      </c>
    </row>
    <row r="17" spans="1:5" s="504" customFormat="1" ht="12" customHeight="1">
      <c r="A17" s="554" t="s">
        <v>82</v>
      </c>
      <c r="B17" s="331" t="s">
        <v>339</v>
      </c>
      <c r="C17" s="407"/>
      <c r="D17" s="573"/>
      <c r="E17" s="92"/>
    </row>
    <row r="18" spans="1:5" s="531" customFormat="1" ht="12" customHeight="1" thickBot="1">
      <c r="A18" s="554" t="s">
        <v>83</v>
      </c>
      <c r="B18" s="330" t="s">
        <v>341</v>
      </c>
      <c r="C18" s="409"/>
      <c r="D18" s="93"/>
      <c r="E18" s="532"/>
    </row>
    <row r="19" spans="1:5" s="531" customFormat="1" ht="12" customHeight="1" thickBot="1">
      <c r="A19" s="478" t="s">
        <v>7</v>
      </c>
      <c r="B19" s="542" t="s">
        <v>550</v>
      </c>
      <c r="C19" s="410">
        <f>SUM(C20:C22)</f>
        <v>0</v>
      </c>
      <c r="D19" s="571">
        <f>SUM(D20:D22)</f>
        <v>0</v>
      </c>
      <c r="E19" s="548">
        <f>SUM(E20:E22)</f>
        <v>0</v>
      </c>
    </row>
    <row r="20" spans="1:5" s="531" customFormat="1" ht="12" customHeight="1">
      <c r="A20" s="554" t="s">
        <v>74</v>
      </c>
      <c r="B20" s="332" t="s">
        <v>311</v>
      </c>
      <c r="C20" s="407"/>
      <c r="D20" s="573"/>
      <c r="E20" s="92"/>
    </row>
    <row r="21" spans="1:5" s="531" customFormat="1" ht="12" customHeight="1">
      <c r="A21" s="554" t="s">
        <v>75</v>
      </c>
      <c r="B21" s="331" t="s">
        <v>551</v>
      </c>
      <c r="C21" s="407"/>
      <c r="D21" s="573"/>
      <c r="E21" s="92"/>
    </row>
    <row r="22" spans="1:5" s="531" customFormat="1" ht="12" customHeight="1">
      <c r="A22" s="554" t="s">
        <v>76</v>
      </c>
      <c r="B22" s="331" t="s">
        <v>552</v>
      </c>
      <c r="C22" s="407"/>
      <c r="D22" s="573"/>
      <c r="E22" s="92"/>
    </row>
    <row r="23" spans="1:5" s="504" customFormat="1" ht="12" customHeight="1" thickBot="1">
      <c r="A23" s="554" t="s">
        <v>77</v>
      </c>
      <c r="B23" s="331" t="s">
        <v>671</v>
      </c>
      <c r="C23" s="407"/>
      <c r="D23" s="573"/>
      <c r="E23" s="92"/>
    </row>
    <row r="24" spans="1:5" s="504" customFormat="1" ht="12" customHeight="1" thickBot="1">
      <c r="A24" s="541" t="s">
        <v>8</v>
      </c>
      <c r="B24" s="351" t="s">
        <v>121</v>
      </c>
      <c r="C24" s="41"/>
      <c r="D24" s="575"/>
      <c r="E24" s="547"/>
    </row>
    <row r="25" spans="1:5" s="504" customFormat="1" ht="12" customHeight="1" thickBot="1">
      <c r="A25" s="541" t="s">
        <v>9</v>
      </c>
      <c r="B25" s="351" t="s">
        <v>553</v>
      </c>
      <c r="C25" s="410">
        <f>+C26+C27</f>
        <v>0</v>
      </c>
      <c r="D25" s="571">
        <f>+D26+D27</f>
        <v>0</v>
      </c>
      <c r="E25" s="548">
        <f>+E26+E27</f>
        <v>0</v>
      </c>
    </row>
    <row r="26" spans="1:5" s="504" customFormat="1" ht="12" customHeight="1">
      <c r="A26" s="555" t="s">
        <v>324</v>
      </c>
      <c r="B26" s="556" t="s">
        <v>551</v>
      </c>
      <c r="C26" s="80"/>
      <c r="D26" s="562"/>
      <c r="E26" s="535"/>
    </row>
    <row r="27" spans="1:5" s="504" customFormat="1" ht="12" customHeight="1">
      <c r="A27" s="555" t="s">
        <v>325</v>
      </c>
      <c r="B27" s="557" t="s">
        <v>554</v>
      </c>
      <c r="C27" s="411"/>
      <c r="D27" s="576"/>
      <c r="E27" s="534"/>
    </row>
    <row r="28" spans="1:5" s="504" customFormat="1" ht="12" customHeight="1" thickBot="1">
      <c r="A28" s="554" t="s">
        <v>326</v>
      </c>
      <c r="B28" s="558" t="s">
        <v>672</v>
      </c>
      <c r="C28" s="538"/>
      <c r="D28" s="577"/>
      <c r="E28" s="533"/>
    </row>
    <row r="29" spans="1:5" s="504" customFormat="1" ht="12" customHeight="1" thickBot="1">
      <c r="A29" s="541" t="s">
        <v>10</v>
      </c>
      <c r="B29" s="351" t="s">
        <v>555</v>
      </c>
      <c r="C29" s="410">
        <f>+C30+C31+C32</f>
        <v>0</v>
      </c>
      <c r="D29" s="571">
        <f>+D30+D31+D32</f>
        <v>0</v>
      </c>
      <c r="E29" s="548">
        <f>+E30+E31+E32</f>
        <v>0</v>
      </c>
    </row>
    <row r="30" spans="1:5" s="504" customFormat="1" ht="12" customHeight="1">
      <c r="A30" s="555" t="s">
        <v>61</v>
      </c>
      <c r="B30" s="556" t="s">
        <v>343</v>
      </c>
      <c r="C30" s="80"/>
      <c r="D30" s="562"/>
      <c r="E30" s="535"/>
    </row>
    <row r="31" spans="1:5" s="504" customFormat="1" ht="12" customHeight="1">
      <c r="A31" s="555" t="s">
        <v>62</v>
      </c>
      <c r="B31" s="557" t="s">
        <v>344</v>
      </c>
      <c r="C31" s="411"/>
      <c r="D31" s="576"/>
      <c r="E31" s="534"/>
    </row>
    <row r="32" spans="1:5" s="504" customFormat="1" ht="12" customHeight="1" thickBot="1">
      <c r="A32" s="554" t="s">
        <v>63</v>
      </c>
      <c r="B32" s="540" t="s">
        <v>346</v>
      </c>
      <c r="C32" s="538"/>
      <c r="D32" s="577"/>
      <c r="E32" s="533"/>
    </row>
    <row r="33" spans="1:5" s="504" customFormat="1" ht="12" customHeight="1" thickBot="1">
      <c r="A33" s="541" t="s">
        <v>11</v>
      </c>
      <c r="B33" s="351" t="s">
        <v>468</v>
      </c>
      <c r="C33" s="41"/>
      <c r="D33" s="575"/>
      <c r="E33" s="547"/>
    </row>
    <row r="34" spans="1:5" s="504" customFormat="1" ht="12" customHeight="1" thickBot="1">
      <c r="A34" s="541" t="s">
        <v>12</v>
      </c>
      <c r="B34" s="351" t="s">
        <v>556</v>
      </c>
      <c r="C34" s="41"/>
      <c r="D34" s="575"/>
      <c r="E34" s="547"/>
    </row>
    <row r="35" spans="1:5" s="504" customFormat="1" ht="12" customHeight="1" thickBot="1">
      <c r="A35" s="478" t="s">
        <v>13</v>
      </c>
      <c r="B35" s="351" t="s">
        <v>557</v>
      </c>
      <c r="C35" s="410">
        <f>+C8+C19+C24+C25+C29+C33+C34</f>
        <v>7540710</v>
      </c>
      <c r="D35" s="571">
        <f>+D8+D19+D24+D25+D29+D33+D34</f>
        <v>7540710</v>
      </c>
      <c r="E35" s="548">
        <f>+E8+E19+E24+E25+E29+E33+E34</f>
        <v>7866264</v>
      </c>
    </row>
    <row r="36" spans="1:5" s="531" customFormat="1" ht="12" customHeight="1" thickBot="1">
      <c r="A36" s="543" t="s">
        <v>14</v>
      </c>
      <c r="B36" s="351" t="s">
        <v>558</v>
      </c>
      <c r="C36" s="410">
        <f>+C37+C38+C39</f>
        <v>60756290</v>
      </c>
      <c r="D36" s="571">
        <f>+D37+D38+D39</f>
        <v>60493516</v>
      </c>
      <c r="E36" s="548">
        <f>+E37+E38+E39</f>
        <v>57223147</v>
      </c>
    </row>
    <row r="37" spans="1:5" s="531" customFormat="1" ht="15" customHeight="1">
      <c r="A37" s="555" t="s">
        <v>559</v>
      </c>
      <c r="B37" s="556" t="s">
        <v>160</v>
      </c>
      <c r="C37" s="80">
        <v>1218290</v>
      </c>
      <c r="D37" s="562">
        <v>1218290</v>
      </c>
      <c r="E37" s="535">
        <v>1218290</v>
      </c>
    </row>
    <row r="38" spans="1:5" s="531" customFormat="1" ht="15" customHeight="1">
      <c r="A38" s="555" t="s">
        <v>560</v>
      </c>
      <c r="B38" s="557" t="s">
        <v>2</v>
      </c>
      <c r="C38" s="411"/>
      <c r="D38" s="576"/>
      <c r="E38" s="534"/>
    </row>
    <row r="39" spans="1:5" ht="13.5" thickBot="1">
      <c r="A39" s="554" t="s">
        <v>561</v>
      </c>
      <c r="B39" s="540" t="s">
        <v>562</v>
      </c>
      <c r="C39" s="538">
        <v>59538000</v>
      </c>
      <c r="D39" s="577">
        <v>59275226</v>
      </c>
      <c r="E39" s="533">
        <v>56004857</v>
      </c>
    </row>
    <row r="40" spans="1:5" s="530" customFormat="1" ht="16.5" customHeight="1" thickBot="1">
      <c r="A40" s="543" t="s">
        <v>15</v>
      </c>
      <c r="B40" s="544" t="s">
        <v>563</v>
      </c>
      <c r="C40" s="86">
        <f>+C35+C36</f>
        <v>68297000</v>
      </c>
      <c r="D40" s="578">
        <f>+D35+D36</f>
        <v>68034226</v>
      </c>
      <c r="E40" s="549">
        <f>+E35+E36</f>
        <v>65089411</v>
      </c>
    </row>
    <row r="41" spans="1:5" s="306" customFormat="1" ht="12" customHeight="1">
      <c r="A41" s="486"/>
      <c r="B41" s="487"/>
      <c r="C41" s="502"/>
      <c r="D41" s="502"/>
      <c r="E41" s="502"/>
    </row>
    <row r="42" spans="1:5" ht="12" customHeight="1" thickBot="1">
      <c r="A42" s="488"/>
      <c r="B42" s="489"/>
      <c r="C42" s="503"/>
      <c r="D42" s="503"/>
      <c r="E42" s="503"/>
    </row>
    <row r="43" spans="1:5" ht="12" customHeight="1" thickBot="1">
      <c r="A43" s="744" t="s">
        <v>42</v>
      </c>
      <c r="B43" s="745"/>
      <c r="C43" s="745"/>
      <c r="D43" s="745"/>
      <c r="E43" s="746"/>
    </row>
    <row r="44" spans="1:5" ht="12" customHeight="1" thickBot="1">
      <c r="A44" s="541" t="s">
        <v>6</v>
      </c>
      <c r="B44" s="351" t="s">
        <v>564</v>
      </c>
      <c r="C44" s="410">
        <f>SUM(C45:C49)</f>
        <v>67660000</v>
      </c>
      <c r="D44" s="410">
        <f>SUM(D45:D49)</f>
        <v>66842226</v>
      </c>
      <c r="E44" s="548">
        <f>SUM(E45:E49)</f>
        <v>63316694</v>
      </c>
    </row>
    <row r="45" spans="1:5" ht="12" customHeight="1">
      <c r="A45" s="554" t="s">
        <v>68</v>
      </c>
      <c r="B45" s="332" t="s">
        <v>36</v>
      </c>
      <c r="C45" s="80">
        <v>31992000</v>
      </c>
      <c r="D45" s="80">
        <v>31992000</v>
      </c>
      <c r="E45" s="535">
        <v>30132863</v>
      </c>
    </row>
    <row r="46" spans="1:5" ht="12" customHeight="1">
      <c r="A46" s="554" t="s">
        <v>69</v>
      </c>
      <c r="B46" s="331" t="s">
        <v>130</v>
      </c>
      <c r="C46" s="404">
        <v>7265000</v>
      </c>
      <c r="D46" s="404">
        <v>7265000</v>
      </c>
      <c r="E46" s="559">
        <v>6846975</v>
      </c>
    </row>
    <row r="47" spans="1:5" ht="12" customHeight="1">
      <c r="A47" s="554" t="s">
        <v>70</v>
      </c>
      <c r="B47" s="331" t="s">
        <v>97</v>
      </c>
      <c r="C47" s="404">
        <v>28403000</v>
      </c>
      <c r="D47" s="404">
        <v>27585226</v>
      </c>
      <c r="E47" s="559">
        <v>26336856</v>
      </c>
    </row>
    <row r="48" spans="1:5" s="306" customFormat="1" ht="12" customHeight="1">
      <c r="A48" s="554" t="s">
        <v>71</v>
      </c>
      <c r="B48" s="331" t="s">
        <v>131</v>
      </c>
      <c r="C48" s="404"/>
      <c r="D48" s="404"/>
      <c r="E48" s="559"/>
    </row>
    <row r="49" spans="1:5" ht="12" customHeight="1" thickBot="1">
      <c r="A49" s="554" t="s">
        <v>104</v>
      </c>
      <c r="B49" s="331" t="s">
        <v>132</v>
      </c>
      <c r="C49" s="404"/>
      <c r="D49" s="404"/>
      <c r="E49" s="559"/>
    </row>
    <row r="50" spans="1:5" ht="12" customHeight="1" thickBot="1">
      <c r="A50" s="541" t="s">
        <v>7</v>
      </c>
      <c r="B50" s="351" t="s">
        <v>565</v>
      </c>
      <c r="C50" s="410">
        <f>SUM(C51:C53)</f>
        <v>637000</v>
      </c>
      <c r="D50" s="410">
        <f>SUM(D51:D53)</f>
        <v>1192000</v>
      </c>
      <c r="E50" s="548">
        <f>SUM(E51:E53)</f>
        <v>933887</v>
      </c>
    </row>
    <row r="51" spans="1:5" ht="12" customHeight="1">
      <c r="A51" s="554" t="s">
        <v>74</v>
      </c>
      <c r="B51" s="332" t="s">
        <v>153</v>
      </c>
      <c r="C51" s="80">
        <v>637000</v>
      </c>
      <c r="D51" s="80">
        <v>1192000</v>
      </c>
      <c r="E51" s="535">
        <v>933887</v>
      </c>
    </row>
    <row r="52" spans="1:5" ht="12" customHeight="1">
      <c r="A52" s="554" t="s">
        <v>75</v>
      </c>
      <c r="B52" s="331" t="s">
        <v>134</v>
      </c>
      <c r="C52" s="404"/>
      <c r="D52" s="404"/>
      <c r="E52" s="559"/>
    </row>
    <row r="53" spans="1:5" ht="15" customHeight="1">
      <c r="A53" s="554" t="s">
        <v>76</v>
      </c>
      <c r="B53" s="331" t="s">
        <v>43</v>
      </c>
      <c r="C53" s="404"/>
      <c r="D53" s="404"/>
      <c r="E53" s="559"/>
    </row>
    <row r="54" spans="1:5" ht="13.5" thickBot="1">
      <c r="A54" s="554" t="s">
        <v>77</v>
      </c>
      <c r="B54" s="331" t="s">
        <v>673</v>
      </c>
      <c r="C54" s="404"/>
      <c r="D54" s="404"/>
      <c r="E54" s="559"/>
    </row>
    <row r="55" spans="1:5" ht="15" customHeight="1" thickBot="1">
      <c r="A55" s="541" t="s">
        <v>8</v>
      </c>
      <c r="B55" s="545" t="s">
        <v>566</v>
      </c>
      <c r="C55" s="86">
        <f>+C44+C50</f>
        <v>68297000</v>
      </c>
      <c r="D55" s="86">
        <f>+D44+D50</f>
        <v>68034226</v>
      </c>
      <c r="E55" s="549">
        <f>+E44+E50</f>
        <v>64250581</v>
      </c>
    </row>
    <row r="56" spans="3:5" ht="13.5" thickBot="1">
      <c r="C56" s="550"/>
      <c r="D56" s="550"/>
      <c r="E56" s="550"/>
    </row>
    <row r="57" spans="1:5" ht="13.5" thickBot="1">
      <c r="A57" s="633" t="s">
        <v>730</v>
      </c>
      <c r="B57" s="634"/>
      <c r="C57" s="90">
        <v>12</v>
      </c>
      <c r="D57" s="90">
        <v>13</v>
      </c>
      <c r="E57" s="539">
        <v>13</v>
      </c>
    </row>
    <row r="58" spans="1:5" ht="13.5" thickBot="1">
      <c r="A58" s="635" t="s">
        <v>729</v>
      </c>
      <c r="B58" s="636"/>
      <c r="C58" s="90">
        <v>0</v>
      </c>
      <c r="D58" s="90">
        <v>0</v>
      </c>
      <c r="E58" s="539">
        <v>0</v>
      </c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46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81" customFormat="1" ht="21" customHeight="1" thickBot="1">
      <c r="A1" s="480"/>
      <c r="B1" s="482"/>
      <c r="C1" s="527"/>
      <c r="D1" s="527"/>
      <c r="E1" s="616" t="str">
        <f>+CONCATENATE("8.1.1. számú melléklet a 5/",LEFT(ÖSSZEFÜGGÉSEK!A4,4)+1,". (V.31.) önkormányzati rendelethez")</f>
        <v>8.1.1. számú melléklet a 5/2018. (V.31.) önkormányzati rendelethez</v>
      </c>
    </row>
    <row r="2" spans="1:5" s="528" customFormat="1" ht="25.5" customHeight="1">
      <c r="A2" s="508" t="s">
        <v>144</v>
      </c>
      <c r="B2" s="747" t="s">
        <v>791</v>
      </c>
      <c r="C2" s="748"/>
      <c r="D2" s="749"/>
      <c r="E2" s="551" t="s">
        <v>47</v>
      </c>
    </row>
    <row r="3" spans="1:5" s="528" customFormat="1" ht="24.75" thickBot="1">
      <c r="A3" s="526" t="s">
        <v>143</v>
      </c>
      <c r="B3" s="750" t="s">
        <v>679</v>
      </c>
      <c r="C3" s="753"/>
      <c r="D3" s="754"/>
      <c r="E3" s="552" t="s">
        <v>46</v>
      </c>
    </row>
    <row r="4" spans="1:5" s="529" customFormat="1" ht="15.75" customHeight="1" thickBot="1">
      <c r="A4" s="483"/>
      <c r="B4" s="483"/>
      <c r="C4" s="484"/>
      <c r="D4" s="484"/>
      <c r="E4" s="484" t="str">
        <f>'8.1. sz. mell.'!E4</f>
        <v>Forintban!</v>
      </c>
    </row>
    <row r="5" spans="1:5" ht="24.75" thickBot="1">
      <c r="A5" s="316" t="s">
        <v>145</v>
      </c>
      <c r="B5" s="317" t="s">
        <v>728</v>
      </c>
      <c r="C5" s="76" t="s">
        <v>173</v>
      </c>
      <c r="D5" s="76" t="s">
        <v>178</v>
      </c>
      <c r="E5" s="485" t="s">
        <v>179</v>
      </c>
    </row>
    <row r="6" spans="1:5" s="530" customFormat="1" ht="12.75" customHeight="1" thickBot="1">
      <c r="A6" s="478" t="s">
        <v>408</v>
      </c>
      <c r="B6" s="479" t="s">
        <v>409</v>
      </c>
      <c r="C6" s="479" t="s">
        <v>410</v>
      </c>
      <c r="D6" s="89" t="s">
        <v>411</v>
      </c>
      <c r="E6" s="87" t="s">
        <v>412</v>
      </c>
    </row>
    <row r="7" spans="1:5" s="530" customFormat="1" ht="15.75" customHeight="1" thickBot="1">
      <c r="A7" s="744" t="s">
        <v>41</v>
      </c>
      <c r="B7" s="745"/>
      <c r="C7" s="745"/>
      <c r="D7" s="745"/>
      <c r="E7" s="746"/>
    </row>
    <row r="8" spans="1:5" s="504" customFormat="1" ht="12" customHeight="1" thickBot="1">
      <c r="A8" s="478" t="s">
        <v>6</v>
      </c>
      <c r="B8" s="542" t="s">
        <v>547</v>
      </c>
      <c r="C8" s="410">
        <f>SUM(C9:C18)</f>
        <v>7540710</v>
      </c>
      <c r="D8" s="571">
        <f>SUM(D9:D18)</f>
        <v>7540710</v>
      </c>
      <c r="E8" s="548">
        <f>SUM(E9:E18)</f>
        <v>7866264</v>
      </c>
    </row>
    <row r="9" spans="1:5" s="504" customFormat="1" ht="12" customHeight="1">
      <c r="A9" s="553" t="s">
        <v>68</v>
      </c>
      <c r="B9" s="333" t="s">
        <v>330</v>
      </c>
      <c r="C9" s="83"/>
      <c r="D9" s="572"/>
      <c r="E9" s="537"/>
    </row>
    <row r="10" spans="1:5" s="504" customFormat="1" ht="12" customHeight="1">
      <c r="A10" s="554" t="s">
        <v>69</v>
      </c>
      <c r="B10" s="331" t="s">
        <v>331</v>
      </c>
      <c r="C10" s="407">
        <v>5720000</v>
      </c>
      <c r="D10" s="573">
        <v>5720000</v>
      </c>
      <c r="E10" s="92">
        <v>6034670</v>
      </c>
    </row>
    <row r="11" spans="1:5" s="504" customFormat="1" ht="12" customHeight="1">
      <c r="A11" s="554" t="s">
        <v>70</v>
      </c>
      <c r="B11" s="331" t="s">
        <v>332</v>
      </c>
      <c r="C11" s="407"/>
      <c r="D11" s="573"/>
      <c r="E11" s="92"/>
    </row>
    <row r="12" spans="1:5" s="504" customFormat="1" ht="12" customHeight="1">
      <c r="A12" s="554" t="s">
        <v>71</v>
      </c>
      <c r="B12" s="331" t="s">
        <v>333</v>
      </c>
      <c r="C12" s="407"/>
      <c r="D12" s="573"/>
      <c r="E12" s="92"/>
    </row>
    <row r="13" spans="1:5" s="504" customFormat="1" ht="12" customHeight="1">
      <c r="A13" s="554" t="s">
        <v>104</v>
      </c>
      <c r="B13" s="331" t="s">
        <v>334</v>
      </c>
      <c r="C13" s="407">
        <v>230000</v>
      </c>
      <c r="D13" s="573">
        <v>230000</v>
      </c>
      <c r="E13" s="92">
        <v>159221</v>
      </c>
    </row>
    <row r="14" spans="1:5" s="504" customFormat="1" ht="12" customHeight="1">
      <c r="A14" s="554" t="s">
        <v>72</v>
      </c>
      <c r="B14" s="331" t="s">
        <v>548</v>
      </c>
      <c r="C14" s="407">
        <v>1590710</v>
      </c>
      <c r="D14" s="573">
        <v>1590710</v>
      </c>
      <c r="E14" s="92">
        <v>1672355</v>
      </c>
    </row>
    <row r="15" spans="1:5" s="531" customFormat="1" ht="12" customHeight="1">
      <c r="A15" s="554" t="s">
        <v>73</v>
      </c>
      <c r="B15" s="330" t="s">
        <v>549</v>
      </c>
      <c r="C15" s="407"/>
      <c r="D15" s="573"/>
      <c r="E15" s="92"/>
    </row>
    <row r="16" spans="1:5" s="531" customFormat="1" ht="12" customHeight="1">
      <c r="A16" s="554" t="s">
        <v>81</v>
      </c>
      <c r="B16" s="331" t="s">
        <v>337</v>
      </c>
      <c r="C16" s="84"/>
      <c r="D16" s="574"/>
      <c r="E16" s="536">
        <v>18</v>
      </c>
    </row>
    <row r="17" spans="1:5" s="504" customFormat="1" ht="12" customHeight="1">
      <c r="A17" s="554" t="s">
        <v>82</v>
      </c>
      <c r="B17" s="331" t="s">
        <v>339</v>
      </c>
      <c r="C17" s="407"/>
      <c r="D17" s="573"/>
      <c r="E17" s="92"/>
    </row>
    <row r="18" spans="1:5" s="531" customFormat="1" ht="12" customHeight="1" thickBot="1">
      <c r="A18" s="554" t="s">
        <v>83</v>
      </c>
      <c r="B18" s="330" t="s">
        <v>341</v>
      </c>
      <c r="C18" s="409"/>
      <c r="D18" s="93"/>
      <c r="E18" s="532"/>
    </row>
    <row r="19" spans="1:5" s="531" customFormat="1" ht="12" customHeight="1" thickBot="1">
      <c r="A19" s="478" t="s">
        <v>7</v>
      </c>
      <c r="B19" s="542" t="s">
        <v>550</v>
      </c>
      <c r="C19" s="410">
        <f>SUM(C20:C22)</f>
        <v>0</v>
      </c>
      <c r="D19" s="571">
        <f>SUM(D20:D22)</f>
        <v>0</v>
      </c>
      <c r="E19" s="548">
        <f>SUM(E20:E22)</f>
        <v>0</v>
      </c>
    </row>
    <row r="20" spans="1:5" s="531" customFormat="1" ht="12" customHeight="1">
      <c r="A20" s="554" t="s">
        <v>74</v>
      </c>
      <c r="B20" s="332" t="s">
        <v>311</v>
      </c>
      <c r="C20" s="407"/>
      <c r="D20" s="573"/>
      <c r="E20" s="92"/>
    </row>
    <row r="21" spans="1:5" s="531" customFormat="1" ht="12" customHeight="1">
      <c r="A21" s="554" t="s">
        <v>75</v>
      </c>
      <c r="B21" s="331" t="s">
        <v>551</v>
      </c>
      <c r="C21" s="407"/>
      <c r="D21" s="573"/>
      <c r="E21" s="92"/>
    </row>
    <row r="22" spans="1:5" s="531" customFormat="1" ht="12" customHeight="1">
      <c r="A22" s="554" t="s">
        <v>76</v>
      </c>
      <c r="B22" s="331" t="s">
        <v>552</v>
      </c>
      <c r="C22" s="407"/>
      <c r="D22" s="573"/>
      <c r="E22" s="92"/>
    </row>
    <row r="23" spans="1:5" s="504" customFormat="1" ht="12" customHeight="1" thickBot="1">
      <c r="A23" s="554" t="s">
        <v>77</v>
      </c>
      <c r="B23" s="331" t="s">
        <v>671</v>
      </c>
      <c r="C23" s="407"/>
      <c r="D23" s="573"/>
      <c r="E23" s="92"/>
    </row>
    <row r="24" spans="1:5" s="504" customFormat="1" ht="12" customHeight="1" thickBot="1">
      <c r="A24" s="541" t="s">
        <v>8</v>
      </c>
      <c r="B24" s="351" t="s">
        <v>121</v>
      </c>
      <c r="C24" s="41"/>
      <c r="D24" s="575"/>
      <c r="E24" s="547"/>
    </row>
    <row r="25" spans="1:5" s="504" customFormat="1" ht="12" customHeight="1" thickBot="1">
      <c r="A25" s="541" t="s">
        <v>9</v>
      </c>
      <c r="B25" s="351" t="s">
        <v>553</v>
      </c>
      <c r="C25" s="410">
        <f>+C26+C27</f>
        <v>0</v>
      </c>
      <c r="D25" s="571">
        <f>+D26+D27</f>
        <v>0</v>
      </c>
      <c r="E25" s="548">
        <f>+E26+E27</f>
        <v>0</v>
      </c>
    </row>
    <row r="26" spans="1:5" s="504" customFormat="1" ht="12" customHeight="1">
      <c r="A26" s="555" t="s">
        <v>324</v>
      </c>
      <c r="B26" s="556" t="s">
        <v>551</v>
      </c>
      <c r="C26" s="80"/>
      <c r="D26" s="562"/>
      <c r="E26" s="535"/>
    </row>
    <row r="27" spans="1:5" s="504" customFormat="1" ht="12" customHeight="1">
      <c r="A27" s="555" t="s">
        <v>325</v>
      </c>
      <c r="B27" s="557" t="s">
        <v>554</v>
      </c>
      <c r="C27" s="411"/>
      <c r="D27" s="576"/>
      <c r="E27" s="534"/>
    </row>
    <row r="28" spans="1:5" s="504" customFormat="1" ht="12" customHeight="1" thickBot="1">
      <c r="A28" s="554" t="s">
        <v>326</v>
      </c>
      <c r="B28" s="558" t="s">
        <v>672</v>
      </c>
      <c r="C28" s="538"/>
      <c r="D28" s="577"/>
      <c r="E28" s="533"/>
    </row>
    <row r="29" spans="1:5" s="504" customFormat="1" ht="12" customHeight="1" thickBot="1">
      <c r="A29" s="541" t="s">
        <v>10</v>
      </c>
      <c r="B29" s="351" t="s">
        <v>555</v>
      </c>
      <c r="C29" s="410">
        <f>+C30+C31+C32</f>
        <v>0</v>
      </c>
      <c r="D29" s="571">
        <f>+D30+D31+D32</f>
        <v>0</v>
      </c>
      <c r="E29" s="548">
        <f>+E30+E31+E32</f>
        <v>0</v>
      </c>
    </row>
    <row r="30" spans="1:5" s="504" customFormat="1" ht="12" customHeight="1">
      <c r="A30" s="555" t="s">
        <v>61</v>
      </c>
      <c r="B30" s="556" t="s">
        <v>343</v>
      </c>
      <c r="C30" s="80"/>
      <c r="D30" s="562"/>
      <c r="E30" s="535"/>
    </row>
    <row r="31" spans="1:5" s="504" customFormat="1" ht="12" customHeight="1">
      <c r="A31" s="555" t="s">
        <v>62</v>
      </c>
      <c r="B31" s="557" t="s">
        <v>344</v>
      </c>
      <c r="C31" s="411"/>
      <c r="D31" s="576"/>
      <c r="E31" s="534"/>
    </row>
    <row r="32" spans="1:5" s="504" customFormat="1" ht="12" customHeight="1" thickBot="1">
      <c r="A32" s="554" t="s">
        <v>63</v>
      </c>
      <c r="B32" s="540" t="s">
        <v>346</v>
      </c>
      <c r="C32" s="538"/>
      <c r="D32" s="577"/>
      <c r="E32" s="533"/>
    </row>
    <row r="33" spans="1:5" s="504" customFormat="1" ht="12" customHeight="1" thickBot="1">
      <c r="A33" s="541" t="s">
        <v>11</v>
      </c>
      <c r="B33" s="351" t="s">
        <v>468</v>
      </c>
      <c r="C33" s="41"/>
      <c r="D33" s="575"/>
      <c r="E33" s="547"/>
    </row>
    <row r="34" spans="1:5" s="504" customFormat="1" ht="12" customHeight="1" thickBot="1">
      <c r="A34" s="541" t="s">
        <v>12</v>
      </c>
      <c r="B34" s="351" t="s">
        <v>556</v>
      </c>
      <c r="C34" s="41"/>
      <c r="D34" s="575"/>
      <c r="E34" s="547"/>
    </row>
    <row r="35" spans="1:5" s="504" customFormat="1" ht="12" customHeight="1" thickBot="1">
      <c r="A35" s="478" t="s">
        <v>13</v>
      </c>
      <c r="B35" s="351" t="s">
        <v>557</v>
      </c>
      <c r="C35" s="410">
        <f>+C8+C19+C24+C25+C29+C33+C34</f>
        <v>7540710</v>
      </c>
      <c r="D35" s="571">
        <f>+D8+D19+D24+D25+D29+D33+D34</f>
        <v>7540710</v>
      </c>
      <c r="E35" s="548">
        <f>+E8+E19+E24+E25+E29+E33+E34</f>
        <v>7866264</v>
      </c>
    </row>
    <row r="36" spans="1:5" s="531" customFormat="1" ht="12" customHeight="1" thickBot="1">
      <c r="A36" s="543" t="s">
        <v>14</v>
      </c>
      <c r="B36" s="351" t="s">
        <v>558</v>
      </c>
      <c r="C36" s="410">
        <f>+C37+C38+C39</f>
        <v>60756290</v>
      </c>
      <c r="D36" s="571">
        <f>+D37+D38+D39</f>
        <v>60493516</v>
      </c>
      <c r="E36" s="548">
        <f>+E37+E38+E39</f>
        <v>57223147</v>
      </c>
    </row>
    <row r="37" spans="1:5" s="531" customFormat="1" ht="15" customHeight="1">
      <c r="A37" s="555" t="s">
        <v>559</v>
      </c>
      <c r="B37" s="556" t="s">
        <v>160</v>
      </c>
      <c r="C37" s="80">
        <v>1218290</v>
      </c>
      <c r="D37" s="562">
        <v>1218290</v>
      </c>
      <c r="E37" s="535">
        <v>1218290</v>
      </c>
    </row>
    <row r="38" spans="1:5" s="531" customFormat="1" ht="15" customHeight="1">
      <c r="A38" s="555" t="s">
        <v>560</v>
      </c>
      <c r="B38" s="557" t="s">
        <v>2</v>
      </c>
      <c r="C38" s="411"/>
      <c r="D38" s="576"/>
      <c r="E38" s="534"/>
    </row>
    <row r="39" spans="1:5" ht="13.5" thickBot="1">
      <c r="A39" s="554" t="s">
        <v>561</v>
      </c>
      <c r="B39" s="540" t="s">
        <v>562</v>
      </c>
      <c r="C39" s="538">
        <v>59538000</v>
      </c>
      <c r="D39" s="577">
        <v>59275226</v>
      </c>
      <c r="E39" s="533">
        <v>56004857</v>
      </c>
    </row>
    <row r="40" spans="1:5" s="530" customFormat="1" ht="16.5" customHeight="1" thickBot="1">
      <c r="A40" s="543" t="s">
        <v>15</v>
      </c>
      <c r="B40" s="544" t="s">
        <v>563</v>
      </c>
      <c r="C40" s="86">
        <f>+C35+C36</f>
        <v>68297000</v>
      </c>
      <c r="D40" s="578">
        <f>+D35+D36</f>
        <v>68034226</v>
      </c>
      <c r="E40" s="549">
        <f>+E35+E36</f>
        <v>65089411</v>
      </c>
    </row>
    <row r="41" spans="1:5" s="306" customFormat="1" ht="12" customHeight="1">
      <c r="A41" s="486"/>
      <c r="B41" s="487"/>
      <c r="C41" s="502"/>
      <c r="D41" s="502"/>
      <c r="E41" s="502"/>
    </row>
    <row r="42" spans="1:5" ht="12" customHeight="1" thickBot="1">
      <c r="A42" s="488"/>
      <c r="B42" s="489"/>
      <c r="C42" s="503"/>
      <c r="D42" s="503"/>
      <c r="E42" s="503"/>
    </row>
    <row r="43" spans="1:5" ht="12" customHeight="1" thickBot="1">
      <c r="A43" s="744" t="s">
        <v>42</v>
      </c>
      <c r="B43" s="745"/>
      <c r="C43" s="745"/>
      <c r="D43" s="745"/>
      <c r="E43" s="746"/>
    </row>
    <row r="44" spans="1:5" ht="12" customHeight="1" thickBot="1">
      <c r="A44" s="541" t="s">
        <v>6</v>
      </c>
      <c r="B44" s="351" t="s">
        <v>564</v>
      </c>
      <c r="C44" s="410">
        <f>SUM(C45:C49)</f>
        <v>67660000</v>
      </c>
      <c r="D44" s="410">
        <f>SUM(D45:D49)</f>
        <v>66842226</v>
      </c>
      <c r="E44" s="548">
        <f>SUM(E45:E49)</f>
        <v>63316694</v>
      </c>
    </row>
    <row r="45" spans="1:5" ht="12" customHeight="1">
      <c r="A45" s="554" t="s">
        <v>68</v>
      </c>
      <c r="B45" s="332" t="s">
        <v>36</v>
      </c>
      <c r="C45" s="80">
        <v>31992000</v>
      </c>
      <c r="D45" s="80">
        <v>31992000</v>
      </c>
      <c r="E45" s="535">
        <v>30132863</v>
      </c>
    </row>
    <row r="46" spans="1:5" ht="12" customHeight="1">
      <c r="A46" s="554" t="s">
        <v>69</v>
      </c>
      <c r="B46" s="331" t="s">
        <v>130</v>
      </c>
      <c r="C46" s="404">
        <v>7265000</v>
      </c>
      <c r="D46" s="404">
        <v>7265000</v>
      </c>
      <c r="E46" s="559">
        <v>6846975</v>
      </c>
    </row>
    <row r="47" spans="1:5" ht="12" customHeight="1">
      <c r="A47" s="554" t="s">
        <v>70</v>
      </c>
      <c r="B47" s="331" t="s">
        <v>97</v>
      </c>
      <c r="C47" s="404">
        <v>28403000</v>
      </c>
      <c r="D47" s="404">
        <v>27585226</v>
      </c>
      <c r="E47" s="559">
        <v>26336856</v>
      </c>
    </row>
    <row r="48" spans="1:5" s="306" customFormat="1" ht="12" customHeight="1">
      <c r="A48" s="554" t="s">
        <v>71</v>
      </c>
      <c r="B48" s="331" t="s">
        <v>131</v>
      </c>
      <c r="C48" s="404"/>
      <c r="D48" s="404"/>
      <c r="E48" s="559"/>
    </row>
    <row r="49" spans="1:5" ht="12" customHeight="1" thickBot="1">
      <c r="A49" s="554" t="s">
        <v>104</v>
      </c>
      <c r="B49" s="331" t="s">
        <v>132</v>
      </c>
      <c r="C49" s="404"/>
      <c r="D49" s="404"/>
      <c r="E49" s="559"/>
    </row>
    <row r="50" spans="1:5" ht="12" customHeight="1" thickBot="1">
      <c r="A50" s="541" t="s">
        <v>7</v>
      </c>
      <c r="B50" s="351" t="s">
        <v>565</v>
      </c>
      <c r="C50" s="410">
        <f>SUM(C51:C53)</f>
        <v>637000</v>
      </c>
      <c r="D50" s="410">
        <f>SUM(D51:D53)</f>
        <v>1192000</v>
      </c>
      <c r="E50" s="548">
        <f>SUM(E51:E53)</f>
        <v>933887</v>
      </c>
    </row>
    <row r="51" spans="1:5" ht="12" customHeight="1">
      <c r="A51" s="554" t="s">
        <v>74</v>
      </c>
      <c r="B51" s="332" t="s">
        <v>153</v>
      </c>
      <c r="C51" s="80">
        <v>637000</v>
      </c>
      <c r="D51" s="80">
        <v>1192000</v>
      </c>
      <c r="E51" s="535">
        <v>933887</v>
      </c>
    </row>
    <row r="52" spans="1:5" ht="12" customHeight="1">
      <c r="A52" s="554" t="s">
        <v>75</v>
      </c>
      <c r="B52" s="331" t="s">
        <v>134</v>
      </c>
      <c r="C52" s="404"/>
      <c r="D52" s="404"/>
      <c r="E52" s="559"/>
    </row>
    <row r="53" spans="1:5" ht="15" customHeight="1">
      <c r="A53" s="554" t="s">
        <v>76</v>
      </c>
      <c r="B53" s="331" t="s">
        <v>43</v>
      </c>
      <c r="C53" s="404"/>
      <c r="D53" s="404"/>
      <c r="E53" s="559"/>
    </row>
    <row r="54" spans="1:5" ht="13.5" thickBot="1">
      <c r="A54" s="554" t="s">
        <v>77</v>
      </c>
      <c r="B54" s="331" t="s">
        <v>673</v>
      </c>
      <c r="C54" s="404"/>
      <c r="D54" s="404"/>
      <c r="E54" s="559"/>
    </row>
    <row r="55" spans="1:5" ht="15" customHeight="1" thickBot="1">
      <c r="A55" s="541" t="s">
        <v>8</v>
      </c>
      <c r="B55" s="545" t="s">
        <v>566</v>
      </c>
      <c r="C55" s="86">
        <f>+C44+C50</f>
        <v>68297000</v>
      </c>
      <c r="D55" s="86">
        <f>+D44+D50</f>
        <v>68034226</v>
      </c>
      <c r="E55" s="549">
        <f>+E44+E50</f>
        <v>64250581</v>
      </c>
    </row>
    <row r="56" spans="3:5" ht="13.5" thickBot="1">
      <c r="C56" s="550"/>
      <c r="D56" s="550"/>
      <c r="E56" s="550"/>
    </row>
    <row r="57" spans="1:5" ht="13.5" thickBot="1">
      <c r="A57" s="633" t="s">
        <v>730</v>
      </c>
      <c r="B57" s="634"/>
      <c r="C57" s="90">
        <v>12</v>
      </c>
      <c r="D57" s="90">
        <v>13</v>
      </c>
      <c r="E57" s="539">
        <v>13</v>
      </c>
    </row>
    <row r="58" spans="1:5" ht="13.5" thickBot="1">
      <c r="A58" s="635" t="s">
        <v>729</v>
      </c>
      <c r="B58" s="636"/>
      <c r="C58" s="90"/>
      <c r="D58" s="90"/>
      <c r="E58" s="53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46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81" customFormat="1" ht="21" customHeight="1" thickBot="1">
      <c r="A1" s="480"/>
      <c r="B1" s="482"/>
      <c r="C1" s="527"/>
      <c r="D1" s="527"/>
      <c r="E1" s="616" t="str">
        <f>+CONCATENATE("8.1.2. számú melléklet a 5/",LEFT(ÖSSZEFÜGGÉSEK!A4,4)+1,". (V.31.) önkormányzati rendelethez")</f>
        <v>8.1.2. számú melléklet a 5/2018. (V.31.) önkormányzati rendelethez</v>
      </c>
    </row>
    <row r="2" spans="1:5" s="528" customFormat="1" ht="25.5" customHeight="1">
      <c r="A2" s="508" t="s">
        <v>144</v>
      </c>
      <c r="B2" s="747" t="s">
        <v>791</v>
      </c>
      <c r="C2" s="748"/>
      <c r="D2" s="749"/>
      <c r="E2" s="551" t="s">
        <v>47</v>
      </c>
    </row>
    <row r="3" spans="1:5" s="528" customFormat="1" ht="24.75" thickBot="1">
      <c r="A3" s="526" t="s">
        <v>143</v>
      </c>
      <c r="B3" s="750" t="s">
        <v>670</v>
      </c>
      <c r="C3" s="753"/>
      <c r="D3" s="754"/>
      <c r="E3" s="552" t="s">
        <v>47</v>
      </c>
    </row>
    <row r="4" spans="1:5" s="529" customFormat="1" ht="15.75" customHeight="1" thickBot="1">
      <c r="A4" s="483"/>
      <c r="B4" s="483"/>
      <c r="C4" s="484"/>
      <c r="D4" s="484"/>
      <c r="E4" s="484" t="str">
        <f>'8.1.1. sz. mell.'!E4</f>
        <v>Forintban!</v>
      </c>
    </row>
    <row r="5" spans="1:5" ht="24.75" thickBot="1">
      <c r="A5" s="316" t="s">
        <v>145</v>
      </c>
      <c r="B5" s="317" t="s">
        <v>728</v>
      </c>
      <c r="C5" s="76" t="s">
        <v>173</v>
      </c>
      <c r="D5" s="76" t="s">
        <v>178</v>
      </c>
      <c r="E5" s="485" t="s">
        <v>179</v>
      </c>
    </row>
    <row r="6" spans="1:5" s="530" customFormat="1" ht="12.75" customHeight="1" thickBot="1">
      <c r="A6" s="478" t="s">
        <v>408</v>
      </c>
      <c r="B6" s="479" t="s">
        <v>409</v>
      </c>
      <c r="C6" s="479" t="s">
        <v>410</v>
      </c>
      <c r="D6" s="89" t="s">
        <v>411</v>
      </c>
      <c r="E6" s="87" t="s">
        <v>412</v>
      </c>
    </row>
    <row r="7" spans="1:5" s="530" customFormat="1" ht="15.75" customHeight="1" thickBot="1">
      <c r="A7" s="744" t="s">
        <v>41</v>
      </c>
      <c r="B7" s="745"/>
      <c r="C7" s="745"/>
      <c r="D7" s="745"/>
      <c r="E7" s="746"/>
    </row>
    <row r="8" spans="1:5" s="504" customFormat="1" ht="12" customHeight="1" thickBot="1">
      <c r="A8" s="478" t="s">
        <v>6</v>
      </c>
      <c r="B8" s="542" t="s">
        <v>547</v>
      </c>
      <c r="C8" s="410">
        <f>SUM(C9:C18)</f>
        <v>0</v>
      </c>
      <c r="D8" s="571">
        <f>SUM(D9:D18)</f>
        <v>0</v>
      </c>
      <c r="E8" s="548">
        <f>SUM(E9:E18)</f>
        <v>0</v>
      </c>
    </row>
    <row r="9" spans="1:5" s="504" customFormat="1" ht="12" customHeight="1">
      <c r="A9" s="553" t="s">
        <v>68</v>
      </c>
      <c r="B9" s="333" t="s">
        <v>330</v>
      </c>
      <c r="C9" s="83"/>
      <c r="D9" s="572"/>
      <c r="E9" s="537"/>
    </row>
    <row r="10" spans="1:5" s="504" customFormat="1" ht="12" customHeight="1">
      <c r="A10" s="554" t="s">
        <v>69</v>
      </c>
      <c r="B10" s="331" t="s">
        <v>331</v>
      </c>
      <c r="C10" s="407"/>
      <c r="D10" s="573"/>
      <c r="E10" s="92"/>
    </row>
    <row r="11" spans="1:5" s="504" customFormat="1" ht="12" customHeight="1">
      <c r="A11" s="554" t="s">
        <v>70</v>
      </c>
      <c r="B11" s="331" t="s">
        <v>332</v>
      </c>
      <c r="C11" s="407"/>
      <c r="D11" s="573"/>
      <c r="E11" s="92"/>
    </row>
    <row r="12" spans="1:5" s="504" customFormat="1" ht="12" customHeight="1">
      <c r="A12" s="554" t="s">
        <v>71</v>
      </c>
      <c r="B12" s="331" t="s">
        <v>333</v>
      </c>
      <c r="C12" s="407"/>
      <c r="D12" s="573"/>
      <c r="E12" s="92"/>
    </row>
    <row r="13" spans="1:5" s="504" customFormat="1" ht="12" customHeight="1">
      <c r="A13" s="554" t="s">
        <v>104</v>
      </c>
      <c r="B13" s="331" t="s">
        <v>334</v>
      </c>
      <c r="C13" s="407"/>
      <c r="D13" s="573"/>
      <c r="E13" s="92"/>
    </row>
    <row r="14" spans="1:5" s="504" customFormat="1" ht="12" customHeight="1">
      <c r="A14" s="554" t="s">
        <v>72</v>
      </c>
      <c r="B14" s="331" t="s">
        <v>548</v>
      </c>
      <c r="C14" s="407"/>
      <c r="D14" s="573"/>
      <c r="E14" s="92"/>
    </row>
    <row r="15" spans="1:5" s="531" customFormat="1" ht="12" customHeight="1">
      <c r="A15" s="554" t="s">
        <v>73</v>
      </c>
      <c r="B15" s="330" t="s">
        <v>549</v>
      </c>
      <c r="C15" s="407"/>
      <c r="D15" s="573"/>
      <c r="E15" s="92"/>
    </row>
    <row r="16" spans="1:5" s="531" customFormat="1" ht="12" customHeight="1">
      <c r="A16" s="554" t="s">
        <v>81</v>
      </c>
      <c r="B16" s="331" t="s">
        <v>337</v>
      </c>
      <c r="C16" s="84"/>
      <c r="D16" s="574"/>
      <c r="E16" s="536"/>
    </row>
    <row r="17" spans="1:5" s="504" customFormat="1" ht="12" customHeight="1">
      <c r="A17" s="554" t="s">
        <v>82</v>
      </c>
      <c r="B17" s="331" t="s">
        <v>339</v>
      </c>
      <c r="C17" s="407"/>
      <c r="D17" s="573"/>
      <c r="E17" s="92"/>
    </row>
    <row r="18" spans="1:5" s="531" customFormat="1" ht="12" customHeight="1" thickBot="1">
      <c r="A18" s="554" t="s">
        <v>83</v>
      </c>
      <c r="B18" s="330" t="s">
        <v>341</v>
      </c>
      <c r="C18" s="409"/>
      <c r="D18" s="93"/>
      <c r="E18" s="532"/>
    </row>
    <row r="19" spans="1:5" s="531" customFormat="1" ht="12" customHeight="1" thickBot="1">
      <c r="A19" s="478" t="s">
        <v>7</v>
      </c>
      <c r="B19" s="542" t="s">
        <v>550</v>
      </c>
      <c r="C19" s="410">
        <f>SUM(C20:C22)</f>
        <v>0</v>
      </c>
      <c r="D19" s="571">
        <f>SUM(D20:D22)</f>
        <v>0</v>
      </c>
      <c r="E19" s="548">
        <f>SUM(E20:E22)</f>
        <v>0</v>
      </c>
    </row>
    <row r="20" spans="1:5" s="531" customFormat="1" ht="12" customHeight="1">
      <c r="A20" s="554" t="s">
        <v>74</v>
      </c>
      <c r="B20" s="332" t="s">
        <v>311</v>
      </c>
      <c r="C20" s="407"/>
      <c r="D20" s="573"/>
      <c r="E20" s="92"/>
    </row>
    <row r="21" spans="1:5" s="531" customFormat="1" ht="12" customHeight="1">
      <c r="A21" s="554" t="s">
        <v>75</v>
      </c>
      <c r="B21" s="331" t="s">
        <v>551</v>
      </c>
      <c r="C21" s="407"/>
      <c r="D21" s="573"/>
      <c r="E21" s="92"/>
    </row>
    <row r="22" spans="1:5" s="531" customFormat="1" ht="12" customHeight="1">
      <c r="A22" s="554" t="s">
        <v>76</v>
      </c>
      <c r="B22" s="331" t="s">
        <v>552</v>
      </c>
      <c r="C22" s="407"/>
      <c r="D22" s="573"/>
      <c r="E22" s="92"/>
    </row>
    <row r="23" spans="1:5" s="504" customFormat="1" ht="12" customHeight="1" thickBot="1">
      <c r="A23" s="554" t="s">
        <v>77</v>
      </c>
      <c r="B23" s="331" t="s">
        <v>671</v>
      </c>
      <c r="C23" s="407"/>
      <c r="D23" s="573"/>
      <c r="E23" s="92"/>
    </row>
    <row r="24" spans="1:5" s="504" customFormat="1" ht="12" customHeight="1" thickBot="1">
      <c r="A24" s="541" t="s">
        <v>8</v>
      </c>
      <c r="B24" s="351" t="s">
        <v>121</v>
      </c>
      <c r="C24" s="41"/>
      <c r="D24" s="575"/>
      <c r="E24" s="547"/>
    </row>
    <row r="25" spans="1:5" s="504" customFormat="1" ht="12" customHeight="1" thickBot="1">
      <c r="A25" s="541" t="s">
        <v>9</v>
      </c>
      <c r="B25" s="351" t="s">
        <v>553</v>
      </c>
      <c r="C25" s="410">
        <f>+C26+C27</f>
        <v>0</v>
      </c>
      <c r="D25" s="571">
        <f>+D26+D27</f>
        <v>0</v>
      </c>
      <c r="E25" s="548">
        <f>+E26+E27</f>
        <v>0</v>
      </c>
    </row>
    <row r="26" spans="1:5" s="504" customFormat="1" ht="12" customHeight="1">
      <c r="A26" s="555" t="s">
        <v>324</v>
      </c>
      <c r="B26" s="556" t="s">
        <v>551</v>
      </c>
      <c r="C26" s="80"/>
      <c r="D26" s="562"/>
      <c r="E26" s="535"/>
    </row>
    <row r="27" spans="1:5" s="504" customFormat="1" ht="12" customHeight="1">
      <c r="A27" s="555" t="s">
        <v>325</v>
      </c>
      <c r="B27" s="557" t="s">
        <v>554</v>
      </c>
      <c r="C27" s="411"/>
      <c r="D27" s="576"/>
      <c r="E27" s="534"/>
    </row>
    <row r="28" spans="1:5" s="504" customFormat="1" ht="12" customHeight="1" thickBot="1">
      <c r="A28" s="554" t="s">
        <v>326</v>
      </c>
      <c r="B28" s="558" t="s">
        <v>672</v>
      </c>
      <c r="C28" s="538"/>
      <c r="D28" s="577"/>
      <c r="E28" s="533"/>
    </row>
    <row r="29" spans="1:5" s="504" customFormat="1" ht="12" customHeight="1" thickBot="1">
      <c r="A29" s="541" t="s">
        <v>10</v>
      </c>
      <c r="B29" s="351" t="s">
        <v>555</v>
      </c>
      <c r="C29" s="410">
        <f>+C30+C31+C32</f>
        <v>0</v>
      </c>
      <c r="D29" s="571">
        <f>+D30+D31+D32</f>
        <v>0</v>
      </c>
      <c r="E29" s="548">
        <f>+E30+E31+E32</f>
        <v>0</v>
      </c>
    </row>
    <row r="30" spans="1:5" s="504" customFormat="1" ht="12" customHeight="1">
      <c r="A30" s="555" t="s">
        <v>61</v>
      </c>
      <c r="B30" s="556" t="s">
        <v>343</v>
      </c>
      <c r="C30" s="80"/>
      <c r="D30" s="562"/>
      <c r="E30" s="535"/>
    </row>
    <row r="31" spans="1:5" s="504" customFormat="1" ht="12" customHeight="1">
      <c r="A31" s="555" t="s">
        <v>62</v>
      </c>
      <c r="B31" s="557" t="s">
        <v>344</v>
      </c>
      <c r="C31" s="411"/>
      <c r="D31" s="576"/>
      <c r="E31" s="534"/>
    </row>
    <row r="32" spans="1:5" s="504" customFormat="1" ht="12" customHeight="1" thickBot="1">
      <c r="A32" s="554" t="s">
        <v>63</v>
      </c>
      <c r="B32" s="540" t="s">
        <v>346</v>
      </c>
      <c r="C32" s="538"/>
      <c r="D32" s="577"/>
      <c r="E32" s="533"/>
    </row>
    <row r="33" spans="1:5" s="504" customFormat="1" ht="12" customHeight="1" thickBot="1">
      <c r="A33" s="541" t="s">
        <v>11</v>
      </c>
      <c r="B33" s="351" t="s">
        <v>468</v>
      </c>
      <c r="C33" s="41"/>
      <c r="D33" s="575"/>
      <c r="E33" s="547"/>
    </row>
    <row r="34" spans="1:5" s="504" customFormat="1" ht="12" customHeight="1" thickBot="1">
      <c r="A34" s="541" t="s">
        <v>12</v>
      </c>
      <c r="B34" s="351" t="s">
        <v>556</v>
      </c>
      <c r="C34" s="41"/>
      <c r="D34" s="575"/>
      <c r="E34" s="547"/>
    </row>
    <row r="35" spans="1:5" s="504" customFormat="1" ht="12" customHeight="1" thickBot="1">
      <c r="A35" s="478" t="s">
        <v>13</v>
      </c>
      <c r="B35" s="351" t="s">
        <v>557</v>
      </c>
      <c r="C35" s="410">
        <f>+C8+C19+C24+C25+C29+C33+C34</f>
        <v>0</v>
      </c>
      <c r="D35" s="571">
        <f>+D8+D19+D24+D25+D29+D33+D34</f>
        <v>0</v>
      </c>
      <c r="E35" s="548">
        <f>+E8+E19+E24+E25+E29+E33+E34</f>
        <v>0</v>
      </c>
    </row>
    <row r="36" spans="1:5" s="531" customFormat="1" ht="12" customHeight="1" thickBot="1">
      <c r="A36" s="543" t="s">
        <v>14</v>
      </c>
      <c r="B36" s="351" t="s">
        <v>558</v>
      </c>
      <c r="C36" s="410">
        <f>+C37+C38+C39</f>
        <v>0</v>
      </c>
      <c r="D36" s="571">
        <f>+D37+D38+D39</f>
        <v>0</v>
      </c>
      <c r="E36" s="548">
        <f>+E37+E38+E39</f>
        <v>0</v>
      </c>
    </row>
    <row r="37" spans="1:5" s="531" customFormat="1" ht="15" customHeight="1">
      <c r="A37" s="555" t="s">
        <v>559</v>
      </c>
      <c r="B37" s="556" t="s">
        <v>160</v>
      </c>
      <c r="C37" s="80"/>
      <c r="D37" s="562"/>
      <c r="E37" s="535"/>
    </row>
    <row r="38" spans="1:5" s="531" customFormat="1" ht="15" customHeight="1">
      <c r="A38" s="555" t="s">
        <v>560</v>
      </c>
      <c r="B38" s="557" t="s">
        <v>2</v>
      </c>
      <c r="C38" s="411"/>
      <c r="D38" s="576"/>
      <c r="E38" s="534"/>
    </row>
    <row r="39" spans="1:5" ht="13.5" thickBot="1">
      <c r="A39" s="554" t="s">
        <v>561</v>
      </c>
      <c r="B39" s="540" t="s">
        <v>562</v>
      </c>
      <c r="C39" s="538"/>
      <c r="D39" s="577"/>
      <c r="E39" s="533"/>
    </row>
    <row r="40" spans="1:5" s="530" customFormat="1" ht="16.5" customHeight="1" thickBot="1">
      <c r="A40" s="543" t="s">
        <v>15</v>
      </c>
      <c r="B40" s="544" t="s">
        <v>563</v>
      </c>
      <c r="C40" s="86">
        <f>+C35+C36</f>
        <v>0</v>
      </c>
      <c r="D40" s="578">
        <f>+D35+D36</f>
        <v>0</v>
      </c>
      <c r="E40" s="549">
        <f>+E35+E36</f>
        <v>0</v>
      </c>
    </row>
    <row r="41" spans="1:5" s="306" customFormat="1" ht="12" customHeight="1">
      <c r="A41" s="486"/>
      <c r="B41" s="487"/>
      <c r="C41" s="502"/>
      <c r="D41" s="502"/>
      <c r="E41" s="502"/>
    </row>
    <row r="42" spans="1:5" ht="12" customHeight="1" thickBot="1">
      <c r="A42" s="488"/>
      <c r="B42" s="489"/>
      <c r="C42" s="503"/>
      <c r="D42" s="503"/>
      <c r="E42" s="503"/>
    </row>
    <row r="43" spans="1:5" ht="12" customHeight="1" thickBot="1">
      <c r="A43" s="744" t="s">
        <v>42</v>
      </c>
      <c r="B43" s="745"/>
      <c r="C43" s="745"/>
      <c r="D43" s="745"/>
      <c r="E43" s="746"/>
    </row>
    <row r="44" spans="1:5" ht="12" customHeight="1" thickBot="1">
      <c r="A44" s="541" t="s">
        <v>6</v>
      </c>
      <c r="B44" s="351" t="s">
        <v>564</v>
      </c>
      <c r="C44" s="410">
        <f>SUM(C45:C49)</f>
        <v>0</v>
      </c>
      <c r="D44" s="410">
        <f>SUM(D45:D49)</f>
        <v>0</v>
      </c>
      <c r="E44" s="548">
        <f>SUM(E45:E49)</f>
        <v>0</v>
      </c>
    </row>
    <row r="45" spans="1:5" ht="12" customHeight="1">
      <c r="A45" s="554" t="s">
        <v>68</v>
      </c>
      <c r="B45" s="332" t="s">
        <v>36</v>
      </c>
      <c r="C45" s="80"/>
      <c r="D45" s="80"/>
      <c r="E45" s="535"/>
    </row>
    <row r="46" spans="1:5" ht="12" customHeight="1">
      <c r="A46" s="554" t="s">
        <v>69</v>
      </c>
      <c r="B46" s="331" t="s">
        <v>130</v>
      </c>
      <c r="C46" s="404"/>
      <c r="D46" s="404"/>
      <c r="E46" s="559"/>
    </row>
    <row r="47" spans="1:5" ht="12" customHeight="1">
      <c r="A47" s="554" t="s">
        <v>70</v>
      </c>
      <c r="B47" s="331" t="s">
        <v>97</v>
      </c>
      <c r="C47" s="404"/>
      <c r="D47" s="404"/>
      <c r="E47" s="559"/>
    </row>
    <row r="48" spans="1:5" s="306" customFormat="1" ht="12" customHeight="1">
      <c r="A48" s="554" t="s">
        <v>71</v>
      </c>
      <c r="B48" s="331" t="s">
        <v>131</v>
      </c>
      <c r="C48" s="404"/>
      <c r="D48" s="404"/>
      <c r="E48" s="559"/>
    </row>
    <row r="49" spans="1:5" ht="12" customHeight="1" thickBot="1">
      <c r="A49" s="554" t="s">
        <v>104</v>
      </c>
      <c r="B49" s="331" t="s">
        <v>132</v>
      </c>
      <c r="C49" s="404"/>
      <c r="D49" s="404"/>
      <c r="E49" s="559"/>
    </row>
    <row r="50" spans="1:5" ht="12" customHeight="1" thickBot="1">
      <c r="A50" s="541" t="s">
        <v>7</v>
      </c>
      <c r="B50" s="351" t="s">
        <v>565</v>
      </c>
      <c r="C50" s="410">
        <f>SUM(C51:C53)</f>
        <v>0</v>
      </c>
      <c r="D50" s="410">
        <f>SUM(D51:D53)</f>
        <v>0</v>
      </c>
      <c r="E50" s="548">
        <f>SUM(E51:E53)</f>
        <v>0</v>
      </c>
    </row>
    <row r="51" spans="1:5" ht="12" customHeight="1">
      <c r="A51" s="554" t="s">
        <v>74</v>
      </c>
      <c r="B51" s="332" t="s">
        <v>153</v>
      </c>
      <c r="C51" s="80"/>
      <c r="D51" s="80"/>
      <c r="E51" s="535"/>
    </row>
    <row r="52" spans="1:5" ht="12" customHeight="1">
      <c r="A52" s="554" t="s">
        <v>75</v>
      </c>
      <c r="B52" s="331" t="s">
        <v>134</v>
      </c>
      <c r="C52" s="404"/>
      <c r="D52" s="404"/>
      <c r="E52" s="559"/>
    </row>
    <row r="53" spans="1:5" ht="15" customHeight="1">
      <c r="A53" s="554" t="s">
        <v>76</v>
      </c>
      <c r="B53" s="331" t="s">
        <v>43</v>
      </c>
      <c r="C53" s="404"/>
      <c r="D53" s="404"/>
      <c r="E53" s="559"/>
    </row>
    <row r="54" spans="1:5" ht="13.5" thickBot="1">
      <c r="A54" s="554" t="s">
        <v>77</v>
      </c>
      <c r="B54" s="331" t="s">
        <v>673</v>
      </c>
      <c r="C54" s="404"/>
      <c r="D54" s="404"/>
      <c r="E54" s="559"/>
    </row>
    <row r="55" spans="1:5" ht="15" customHeight="1" thickBot="1">
      <c r="A55" s="541" t="s">
        <v>8</v>
      </c>
      <c r="B55" s="545" t="s">
        <v>566</v>
      </c>
      <c r="C55" s="86">
        <f>+C44+C50</f>
        <v>0</v>
      </c>
      <c r="D55" s="86">
        <f>+D44+D50</f>
        <v>0</v>
      </c>
      <c r="E55" s="549">
        <f>+E44+E50</f>
        <v>0</v>
      </c>
    </row>
    <row r="56" spans="3:5" ht="13.5" thickBot="1">
      <c r="C56" s="550"/>
      <c r="D56" s="550"/>
      <c r="E56" s="550"/>
    </row>
    <row r="57" spans="1:5" ht="13.5" thickBot="1">
      <c r="A57" s="633" t="s">
        <v>730</v>
      </c>
      <c r="B57" s="634"/>
      <c r="C57" s="90"/>
      <c r="D57" s="90"/>
      <c r="E57" s="539"/>
    </row>
    <row r="58" spans="1:5" ht="13.5" thickBot="1">
      <c r="A58" s="635" t="s">
        <v>729</v>
      </c>
      <c r="B58" s="636"/>
      <c r="C58" s="90"/>
      <c r="D58" s="90"/>
      <c r="E58" s="53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46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81" customFormat="1" ht="21" customHeight="1" thickBot="1">
      <c r="A1" s="480"/>
      <c r="B1" s="482"/>
      <c r="C1" s="527"/>
      <c r="D1" s="527"/>
      <c r="E1" s="616" t="str">
        <f>+CONCATENATE("8.1.3. számú melléklet a 5/",LEFT(ÖSSZEFÜGGÉSEK!A4,4)+1,". (V.31.) önkormányzati rendelethez")</f>
        <v>8.1.3. számú melléklet a 5/2018. (V.31.) önkormányzati rendelethez</v>
      </c>
    </row>
    <row r="2" spans="1:5" s="528" customFormat="1" ht="25.5" customHeight="1">
      <c r="A2" s="508" t="s">
        <v>144</v>
      </c>
      <c r="B2" s="747" t="s">
        <v>791</v>
      </c>
      <c r="C2" s="748"/>
      <c r="D2" s="749"/>
      <c r="E2" s="551" t="s">
        <v>47</v>
      </c>
    </row>
    <row r="3" spans="1:5" s="528" customFormat="1" ht="24.75" thickBot="1">
      <c r="A3" s="526" t="s">
        <v>143</v>
      </c>
      <c r="B3" s="750" t="s">
        <v>680</v>
      </c>
      <c r="C3" s="753"/>
      <c r="D3" s="754"/>
      <c r="E3" s="552" t="s">
        <v>48</v>
      </c>
    </row>
    <row r="4" spans="1:5" s="529" customFormat="1" ht="15.75" customHeight="1" thickBot="1">
      <c r="A4" s="483"/>
      <c r="B4" s="483"/>
      <c r="C4" s="484"/>
      <c r="D4" s="484"/>
      <c r="E4" s="484" t="str">
        <f>'8.1.2. sz. mell.'!E4</f>
        <v>Forintban!</v>
      </c>
    </row>
    <row r="5" spans="1:5" ht="24.75" thickBot="1">
      <c r="A5" s="316" t="s">
        <v>145</v>
      </c>
      <c r="B5" s="317" t="s">
        <v>728</v>
      </c>
      <c r="C5" s="76" t="s">
        <v>173</v>
      </c>
      <c r="D5" s="76" t="s">
        <v>178</v>
      </c>
      <c r="E5" s="485" t="s">
        <v>179</v>
      </c>
    </row>
    <row r="6" spans="1:5" s="530" customFormat="1" ht="12.75" customHeight="1" thickBot="1">
      <c r="A6" s="478" t="s">
        <v>408</v>
      </c>
      <c r="B6" s="479" t="s">
        <v>409</v>
      </c>
      <c r="C6" s="479" t="s">
        <v>410</v>
      </c>
      <c r="D6" s="89" t="s">
        <v>411</v>
      </c>
      <c r="E6" s="87" t="s">
        <v>412</v>
      </c>
    </row>
    <row r="7" spans="1:5" s="530" customFormat="1" ht="15.75" customHeight="1" thickBot="1">
      <c r="A7" s="744" t="s">
        <v>41</v>
      </c>
      <c r="B7" s="745"/>
      <c r="C7" s="745"/>
      <c r="D7" s="745"/>
      <c r="E7" s="746"/>
    </row>
    <row r="8" spans="1:5" s="504" customFormat="1" ht="12" customHeight="1" thickBot="1">
      <c r="A8" s="478" t="s">
        <v>6</v>
      </c>
      <c r="B8" s="542" t="s">
        <v>547</v>
      </c>
      <c r="C8" s="410">
        <f>SUM(C9:C18)</f>
        <v>0</v>
      </c>
      <c r="D8" s="571">
        <f>SUM(D9:D18)</f>
        <v>0</v>
      </c>
      <c r="E8" s="548">
        <f>SUM(E9:E18)</f>
        <v>0</v>
      </c>
    </row>
    <row r="9" spans="1:5" s="504" customFormat="1" ht="12" customHeight="1">
      <c r="A9" s="553" t="s">
        <v>68</v>
      </c>
      <c r="B9" s="333" t="s">
        <v>330</v>
      </c>
      <c r="C9" s="83"/>
      <c r="D9" s="572"/>
      <c r="E9" s="537"/>
    </row>
    <row r="10" spans="1:5" s="504" customFormat="1" ht="12" customHeight="1">
      <c r="A10" s="554" t="s">
        <v>69</v>
      </c>
      <c r="B10" s="331" t="s">
        <v>331</v>
      </c>
      <c r="C10" s="407"/>
      <c r="D10" s="573"/>
      <c r="E10" s="92"/>
    </row>
    <row r="11" spans="1:5" s="504" customFormat="1" ht="12" customHeight="1">
      <c r="A11" s="554" t="s">
        <v>70</v>
      </c>
      <c r="B11" s="331" t="s">
        <v>332</v>
      </c>
      <c r="C11" s="407"/>
      <c r="D11" s="573"/>
      <c r="E11" s="92"/>
    </row>
    <row r="12" spans="1:5" s="504" customFormat="1" ht="12" customHeight="1">
      <c r="A12" s="554" t="s">
        <v>71</v>
      </c>
      <c r="B12" s="331" t="s">
        <v>333</v>
      </c>
      <c r="C12" s="407"/>
      <c r="D12" s="573"/>
      <c r="E12" s="92"/>
    </row>
    <row r="13" spans="1:5" s="504" customFormat="1" ht="12" customHeight="1">
      <c r="A13" s="554" t="s">
        <v>104</v>
      </c>
      <c r="B13" s="331" t="s">
        <v>334</v>
      </c>
      <c r="C13" s="407"/>
      <c r="D13" s="573"/>
      <c r="E13" s="92"/>
    </row>
    <row r="14" spans="1:5" s="504" customFormat="1" ht="12" customHeight="1">
      <c r="A14" s="554" t="s">
        <v>72</v>
      </c>
      <c r="B14" s="331" t="s">
        <v>548</v>
      </c>
      <c r="C14" s="407"/>
      <c r="D14" s="573"/>
      <c r="E14" s="92"/>
    </row>
    <row r="15" spans="1:5" s="531" customFormat="1" ht="12" customHeight="1">
      <c r="A15" s="554" t="s">
        <v>73</v>
      </c>
      <c r="B15" s="330" t="s">
        <v>549</v>
      </c>
      <c r="C15" s="407"/>
      <c r="D15" s="573"/>
      <c r="E15" s="92"/>
    </row>
    <row r="16" spans="1:5" s="531" customFormat="1" ht="12" customHeight="1">
      <c r="A16" s="554" t="s">
        <v>81</v>
      </c>
      <c r="B16" s="331" t="s">
        <v>337</v>
      </c>
      <c r="C16" s="84"/>
      <c r="D16" s="574"/>
      <c r="E16" s="536"/>
    </row>
    <row r="17" spans="1:5" s="504" customFormat="1" ht="12" customHeight="1">
      <c r="A17" s="554" t="s">
        <v>82</v>
      </c>
      <c r="B17" s="331" t="s">
        <v>339</v>
      </c>
      <c r="C17" s="407"/>
      <c r="D17" s="573"/>
      <c r="E17" s="92"/>
    </row>
    <row r="18" spans="1:5" s="531" customFormat="1" ht="12" customHeight="1" thickBot="1">
      <c r="A18" s="554" t="s">
        <v>83</v>
      </c>
      <c r="B18" s="330" t="s">
        <v>341</v>
      </c>
      <c r="C18" s="409"/>
      <c r="D18" s="93"/>
      <c r="E18" s="532"/>
    </row>
    <row r="19" spans="1:5" s="531" customFormat="1" ht="12" customHeight="1" thickBot="1">
      <c r="A19" s="478" t="s">
        <v>7</v>
      </c>
      <c r="B19" s="542" t="s">
        <v>550</v>
      </c>
      <c r="C19" s="410">
        <f>SUM(C20:C22)</f>
        <v>0</v>
      </c>
      <c r="D19" s="571">
        <f>SUM(D20:D22)</f>
        <v>0</v>
      </c>
      <c r="E19" s="548">
        <f>SUM(E20:E22)</f>
        <v>0</v>
      </c>
    </row>
    <row r="20" spans="1:5" s="531" customFormat="1" ht="12" customHeight="1">
      <c r="A20" s="554" t="s">
        <v>74</v>
      </c>
      <c r="B20" s="332" t="s">
        <v>311</v>
      </c>
      <c r="C20" s="407"/>
      <c r="D20" s="573"/>
      <c r="E20" s="92"/>
    </row>
    <row r="21" spans="1:5" s="531" customFormat="1" ht="12" customHeight="1">
      <c r="A21" s="554" t="s">
        <v>75</v>
      </c>
      <c r="B21" s="331" t="s">
        <v>551</v>
      </c>
      <c r="C21" s="407"/>
      <c r="D21" s="573"/>
      <c r="E21" s="92"/>
    </row>
    <row r="22" spans="1:5" s="531" customFormat="1" ht="12" customHeight="1">
      <c r="A22" s="554" t="s">
        <v>76</v>
      </c>
      <c r="B22" s="331" t="s">
        <v>552</v>
      </c>
      <c r="C22" s="407"/>
      <c r="D22" s="573"/>
      <c r="E22" s="92"/>
    </row>
    <row r="23" spans="1:5" s="504" customFormat="1" ht="12" customHeight="1" thickBot="1">
      <c r="A23" s="554" t="s">
        <v>77</v>
      </c>
      <c r="B23" s="331" t="s">
        <v>671</v>
      </c>
      <c r="C23" s="407"/>
      <c r="D23" s="573"/>
      <c r="E23" s="92"/>
    </row>
    <row r="24" spans="1:5" s="504" customFormat="1" ht="12" customHeight="1" thickBot="1">
      <c r="A24" s="541" t="s">
        <v>8</v>
      </c>
      <c r="B24" s="351" t="s">
        <v>121</v>
      </c>
      <c r="C24" s="41"/>
      <c r="D24" s="575"/>
      <c r="E24" s="547"/>
    </row>
    <row r="25" spans="1:5" s="504" customFormat="1" ht="12" customHeight="1" thickBot="1">
      <c r="A25" s="541" t="s">
        <v>9</v>
      </c>
      <c r="B25" s="351" t="s">
        <v>553</v>
      </c>
      <c r="C25" s="410">
        <f>+C26+C27</f>
        <v>0</v>
      </c>
      <c r="D25" s="571">
        <f>+D26+D27</f>
        <v>0</v>
      </c>
      <c r="E25" s="548">
        <f>+E26+E27</f>
        <v>0</v>
      </c>
    </row>
    <row r="26" spans="1:5" s="504" customFormat="1" ht="12" customHeight="1">
      <c r="A26" s="555" t="s">
        <v>324</v>
      </c>
      <c r="B26" s="556" t="s">
        <v>551</v>
      </c>
      <c r="C26" s="80"/>
      <c r="D26" s="562"/>
      <c r="E26" s="535"/>
    </row>
    <row r="27" spans="1:5" s="504" customFormat="1" ht="12" customHeight="1">
      <c r="A27" s="555" t="s">
        <v>325</v>
      </c>
      <c r="B27" s="557" t="s">
        <v>554</v>
      </c>
      <c r="C27" s="411"/>
      <c r="D27" s="576"/>
      <c r="E27" s="534"/>
    </row>
    <row r="28" spans="1:5" s="504" customFormat="1" ht="12" customHeight="1" thickBot="1">
      <c r="A28" s="554" t="s">
        <v>326</v>
      </c>
      <c r="B28" s="558" t="s">
        <v>672</v>
      </c>
      <c r="C28" s="538"/>
      <c r="D28" s="577"/>
      <c r="E28" s="533"/>
    </row>
    <row r="29" spans="1:5" s="504" customFormat="1" ht="12" customHeight="1" thickBot="1">
      <c r="A29" s="541" t="s">
        <v>10</v>
      </c>
      <c r="B29" s="351" t="s">
        <v>555</v>
      </c>
      <c r="C29" s="410">
        <f>+C30+C31+C32</f>
        <v>0</v>
      </c>
      <c r="D29" s="571">
        <f>+D30+D31+D32</f>
        <v>0</v>
      </c>
      <c r="E29" s="548">
        <f>+E30+E31+E32</f>
        <v>0</v>
      </c>
    </row>
    <row r="30" spans="1:5" s="504" customFormat="1" ht="12" customHeight="1">
      <c r="A30" s="555" t="s">
        <v>61</v>
      </c>
      <c r="B30" s="556" t="s">
        <v>343</v>
      </c>
      <c r="C30" s="80"/>
      <c r="D30" s="562"/>
      <c r="E30" s="535"/>
    </row>
    <row r="31" spans="1:5" s="504" customFormat="1" ht="12" customHeight="1">
      <c r="A31" s="555" t="s">
        <v>62</v>
      </c>
      <c r="B31" s="557" t="s">
        <v>344</v>
      </c>
      <c r="C31" s="411"/>
      <c r="D31" s="576"/>
      <c r="E31" s="534"/>
    </row>
    <row r="32" spans="1:5" s="504" customFormat="1" ht="12" customHeight="1" thickBot="1">
      <c r="A32" s="554" t="s">
        <v>63</v>
      </c>
      <c r="B32" s="540" t="s">
        <v>346</v>
      </c>
      <c r="C32" s="538"/>
      <c r="D32" s="577"/>
      <c r="E32" s="533"/>
    </row>
    <row r="33" spans="1:5" s="504" customFormat="1" ht="12" customHeight="1" thickBot="1">
      <c r="A33" s="541" t="s">
        <v>11</v>
      </c>
      <c r="B33" s="351" t="s">
        <v>468</v>
      </c>
      <c r="C33" s="41"/>
      <c r="D33" s="575"/>
      <c r="E33" s="547"/>
    </row>
    <row r="34" spans="1:5" s="504" customFormat="1" ht="12" customHeight="1" thickBot="1">
      <c r="A34" s="541" t="s">
        <v>12</v>
      </c>
      <c r="B34" s="351" t="s">
        <v>556</v>
      </c>
      <c r="C34" s="41"/>
      <c r="D34" s="575"/>
      <c r="E34" s="547"/>
    </row>
    <row r="35" spans="1:5" s="504" customFormat="1" ht="12" customHeight="1" thickBot="1">
      <c r="A35" s="478" t="s">
        <v>13</v>
      </c>
      <c r="B35" s="351" t="s">
        <v>557</v>
      </c>
      <c r="C35" s="410">
        <f>+C8+C19+C24+C25+C29+C33+C34</f>
        <v>0</v>
      </c>
      <c r="D35" s="571">
        <f>+D8+D19+D24+D25+D29+D33+D34</f>
        <v>0</v>
      </c>
      <c r="E35" s="548">
        <f>+E8+E19+E24+E25+E29+E33+E34</f>
        <v>0</v>
      </c>
    </row>
    <row r="36" spans="1:5" s="531" customFormat="1" ht="12" customHeight="1" thickBot="1">
      <c r="A36" s="543" t="s">
        <v>14</v>
      </c>
      <c r="B36" s="351" t="s">
        <v>558</v>
      </c>
      <c r="C36" s="410">
        <f>+C37+C38+C39</f>
        <v>0</v>
      </c>
      <c r="D36" s="571">
        <f>+D37+D38+D39</f>
        <v>0</v>
      </c>
      <c r="E36" s="548">
        <f>+E37+E38+E39</f>
        <v>0</v>
      </c>
    </row>
    <row r="37" spans="1:5" s="531" customFormat="1" ht="15" customHeight="1">
      <c r="A37" s="555" t="s">
        <v>559</v>
      </c>
      <c r="B37" s="556" t="s">
        <v>160</v>
      </c>
      <c r="C37" s="80"/>
      <c r="D37" s="562"/>
      <c r="E37" s="535"/>
    </row>
    <row r="38" spans="1:5" s="531" customFormat="1" ht="15" customHeight="1">
      <c r="A38" s="555" t="s">
        <v>560</v>
      </c>
      <c r="B38" s="557" t="s">
        <v>2</v>
      </c>
      <c r="C38" s="411"/>
      <c r="D38" s="576"/>
      <c r="E38" s="534"/>
    </row>
    <row r="39" spans="1:5" ht="13.5" thickBot="1">
      <c r="A39" s="554" t="s">
        <v>561</v>
      </c>
      <c r="B39" s="540" t="s">
        <v>562</v>
      </c>
      <c r="C39" s="538"/>
      <c r="D39" s="577"/>
      <c r="E39" s="533"/>
    </row>
    <row r="40" spans="1:5" s="530" customFormat="1" ht="16.5" customHeight="1" thickBot="1">
      <c r="A40" s="543" t="s">
        <v>15</v>
      </c>
      <c r="B40" s="544" t="s">
        <v>563</v>
      </c>
      <c r="C40" s="86">
        <f>+C35+C36</f>
        <v>0</v>
      </c>
      <c r="D40" s="578">
        <f>+D35+D36</f>
        <v>0</v>
      </c>
      <c r="E40" s="549">
        <f>+E35+E36</f>
        <v>0</v>
      </c>
    </row>
    <row r="41" spans="1:5" s="306" customFormat="1" ht="12" customHeight="1">
      <c r="A41" s="486"/>
      <c r="B41" s="487"/>
      <c r="C41" s="502"/>
      <c r="D41" s="502"/>
      <c r="E41" s="502"/>
    </row>
    <row r="42" spans="1:5" ht="12" customHeight="1" thickBot="1">
      <c r="A42" s="488"/>
      <c r="B42" s="489"/>
      <c r="C42" s="503"/>
      <c r="D42" s="503"/>
      <c r="E42" s="503"/>
    </row>
    <row r="43" spans="1:5" ht="12" customHeight="1" thickBot="1">
      <c r="A43" s="744" t="s">
        <v>42</v>
      </c>
      <c r="B43" s="745"/>
      <c r="C43" s="745"/>
      <c r="D43" s="745"/>
      <c r="E43" s="746"/>
    </row>
    <row r="44" spans="1:5" ht="12" customHeight="1" thickBot="1">
      <c r="A44" s="541" t="s">
        <v>6</v>
      </c>
      <c r="B44" s="351" t="s">
        <v>564</v>
      </c>
      <c r="C44" s="410">
        <f>SUM(C45:C49)</f>
        <v>0</v>
      </c>
      <c r="D44" s="410">
        <f>SUM(D45:D49)</f>
        <v>0</v>
      </c>
      <c r="E44" s="548">
        <f>SUM(E45:E49)</f>
        <v>0</v>
      </c>
    </row>
    <row r="45" spans="1:5" ht="12" customHeight="1">
      <c r="A45" s="554" t="s">
        <v>68</v>
      </c>
      <c r="B45" s="332" t="s">
        <v>36</v>
      </c>
      <c r="C45" s="80"/>
      <c r="D45" s="80"/>
      <c r="E45" s="535"/>
    </row>
    <row r="46" spans="1:5" ht="12" customHeight="1">
      <c r="A46" s="554" t="s">
        <v>69</v>
      </c>
      <c r="B46" s="331" t="s">
        <v>130</v>
      </c>
      <c r="C46" s="404"/>
      <c r="D46" s="404"/>
      <c r="E46" s="559"/>
    </row>
    <row r="47" spans="1:5" ht="12" customHeight="1">
      <c r="A47" s="554" t="s">
        <v>70</v>
      </c>
      <c r="B47" s="331" t="s">
        <v>97</v>
      </c>
      <c r="C47" s="404"/>
      <c r="D47" s="404"/>
      <c r="E47" s="559"/>
    </row>
    <row r="48" spans="1:5" s="306" customFormat="1" ht="12" customHeight="1">
      <c r="A48" s="554" t="s">
        <v>71</v>
      </c>
      <c r="B48" s="331" t="s">
        <v>131</v>
      </c>
      <c r="C48" s="404"/>
      <c r="D48" s="404"/>
      <c r="E48" s="559"/>
    </row>
    <row r="49" spans="1:5" ht="12" customHeight="1" thickBot="1">
      <c r="A49" s="554" t="s">
        <v>104</v>
      </c>
      <c r="B49" s="331" t="s">
        <v>132</v>
      </c>
      <c r="C49" s="404"/>
      <c r="D49" s="404"/>
      <c r="E49" s="559"/>
    </row>
    <row r="50" spans="1:5" ht="12" customHeight="1" thickBot="1">
      <c r="A50" s="541" t="s">
        <v>7</v>
      </c>
      <c r="B50" s="351" t="s">
        <v>565</v>
      </c>
      <c r="C50" s="410">
        <f>SUM(C51:C53)</f>
        <v>0</v>
      </c>
      <c r="D50" s="410">
        <f>SUM(D51:D53)</f>
        <v>0</v>
      </c>
      <c r="E50" s="548">
        <f>SUM(E51:E53)</f>
        <v>0</v>
      </c>
    </row>
    <row r="51" spans="1:5" ht="12" customHeight="1">
      <c r="A51" s="554" t="s">
        <v>74</v>
      </c>
      <c r="B51" s="332" t="s">
        <v>153</v>
      </c>
      <c r="C51" s="80"/>
      <c r="D51" s="80"/>
      <c r="E51" s="535"/>
    </row>
    <row r="52" spans="1:5" ht="12" customHeight="1">
      <c r="A52" s="554" t="s">
        <v>75</v>
      </c>
      <c r="B52" s="331" t="s">
        <v>134</v>
      </c>
      <c r="C52" s="404"/>
      <c r="D52" s="404"/>
      <c r="E52" s="559"/>
    </row>
    <row r="53" spans="1:5" ht="15" customHeight="1">
      <c r="A53" s="554" t="s">
        <v>76</v>
      </c>
      <c r="B53" s="331" t="s">
        <v>43</v>
      </c>
      <c r="C53" s="404"/>
      <c r="D53" s="404"/>
      <c r="E53" s="559"/>
    </row>
    <row r="54" spans="1:5" ht="13.5" thickBot="1">
      <c r="A54" s="554" t="s">
        <v>77</v>
      </c>
      <c r="B54" s="331" t="s">
        <v>673</v>
      </c>
      <c r="C54" s="404"/>
      <c r="D54" s="404"/>
      <c r="E54" s="559"/>
    </row>
    <row r="55" spans="1:5" ht="15" customHeight="1" thickBot="1">
      <c r="A55" s="541" t="s">
        <v>8</v>
      </c>
      <c r="B55" s="545" t="s">
        <v>566</v>
      </c>
      <c r="C55" s="86">
        <f>+C44+C50</f>
        <v>0</v>
      </c>
      <c r="D55" s="86">
        <f>+D44+D50</f>
        <v>0</v>
      </c>
      <c r="E55" s="549">
        <f>+E44+E50</f>
        <v>0</v>
      </c>
    </row>
    <row r="56" spans="3:5" ht="13.5" thickBot="1">
      <c r="C56" s="550"/>
      <c r="D56" s="550"/>
      <c r="E56" s="550"/>
    </row>
    <row r="57" spans="1:5" ht="13.5" thickBot="1">
      <c r="A57" s="633" t="s">
        <v>730</v>
      </c>
      <c r="B57" s="634"/>
      <c r="C57" s="90"/>
      <c r="D57" s="90"/>
      <c r="E57" s="539"/>
    </row>
    <row r="58" spans="1:5" ht="13.5" thickBot="1">
      <c r="A58" s="635" t="s">
        <v>729</v>
      </c>
      <c r="B58" s="636"/>
      <c r="C58" s="90"/>
      <c r="D58" s="90"/>
      <c r="E58" s="53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G1" sqref="G1"/>
    </sheetView>
  </sheetViews>
  <sheetFormatPr defaultColWidth="9.00390625" defaultRowHeight="12.75"/>
  <cols>
    <col min="1" max="1" width="7.00390625" style="304" customWidth="1"/>
    <col min="2" max="2" width="32.00390625" style="32" customWidth="1"/>
    <col min="3" max="3" width="12.50390625" style="32" customWidth="1"/>
    <col min="4" max="6" width="11.875" style="32" customWidth="1"/>
    <col min="7" max="7" width="12.875" style="32" customWidth="1"/>
    <col min="8" max="16384" width="9.375" style="32" customWidth="1"/>
  </cols>
  <sheetData>
    <row r="1" ht="14.25" thickBot="1">
      <c r="G1" s="39"/>
    </row>
    <row r="2" spans="1:7" ht="17.25" customHeight="1" thickBot="1">
      <c r="A2" s="755" t="s">
        <v>4</v>
      </c>
      <c r="B2" s="757" t="s">
        <v>302</v>
      </c>
      <c r="C2" s="757" t="s">
        <v>674</v>
      </c>
      <c r="D2" s="757" t="s">
        <v>717</v>
      </c>
      <c r="E2" s="759" t="s">
        <v>675</v>
      </c>
      <c r="F2" s="759"/>
      <c r="G2" s="760"/>
    </row>
    <row r="3" spans="1:7" s="305" customFormat="1" ht="57.75" customHeight="1" thickBot="1">
      <c r="A3" s="756"/>
      <c r="B3" s="758"/>
      <c r="C3" s="758"/>
      <c r="D3" s="758"/>
      <c r="E3" s="30" t="s">
        <v>676</v>
      </c>
      <c r="F3" s="30" t="s">
        <v>677</v>
      </c>
      <c r="G3" s="631" t="s">
        <v>678</v>
      </c>
    </row>
    <row r="4" spans="1:7" s="306" customFormat="1" ht="15" customHeight="1" thickBot="1">
      <c r="A4" s="478" t="s">
        <v>408</v>
      </c>
      <c r="B4" s="479" t="s">
        <v>409</v>
      </c>
      <c r="C4" s="479" t="s">
        <v>410</v>
      </c>
      <c r="D4" s="479" t="s">
        <v>411</v>
      </c>
      <c r="E4" s="479" t="s">
        <v>718</v>
      </c>
      <c r="F4" s="479" t="s">
        <v>488</v>
      </c>
      <c r="G4" s="563" t="s">
        <v>489</v>
      </c>
    </row>
    <row r="5" spans="1:7" ht="15" customHeight="1">
      <c r="A5" s="307" t="s">
        <v>6</v>
      </c>
      <c r="B5" s="308" t="s">
        <v>767</v>
      </c>
      <c r="C5" s="309">
        <v>1093634</v>
      </c>
      <c r="D5" s="309"/>
      <c r="E5" s="310">
        <f>C5+D5</f>
        <v>1093634</v>
      </c>
      <c r="F5" s="309">
        <v>1093634</v>
      </c>
      <c r="G5" s="311"/>
    </row>
    <row r="6" spans="1:7" ht="15" customHeight="1">
      <c r="A6" s="312" t="s">
        <v>7</v>
      </c>
      <c r="B6" s="313" t="s">
        <v>768</v>
      </c>
      <c r="C6" s="2">
        <v>838830</v>
      </c>
      <c r="D6" s="2"/>
      <c r="E6" s="310">
        <f aca="true" t="shared" si="0" ref="E6:E35">C6+D6</f>
        <v>838830</v>
      </c>
      <c r="F6" s="2">
        <v>838830</v>
      </c>
      <c r="G6" s="158"/>
    </row>
    <row r="7" spans="1:7" ht="15" customHeight="1">
      <c r="A7" s="312" t="s">
        <v>8</v>
      </c>
      <c r="B7" s="313"/>
      <c r="C7" s="2"/>
      <c r="D7" s="2"/>
      <c r="E7" s="310">
        <f t="shared" si="0"/>
        <v>0</v>
      </c>
      <c r="F7" s="2"/>
      <c r="G7" s="158"/>
    </row>
    <row r="8" spans="1:7" ht="15" customHeight="1">
      <c r="A8" s="312" t="s">
        <v>9</v>
      </c>
      <c r="B8" s="313"/>
      <c r="C8" s="2"/>
      <c r="D8" s="2"/>
      <c r="E8" s="310">
        <f t="shared" si="0"/>
        <v>0</v>
      </c>
      <c r="F8" s="2"/>
      <c r="G8" s="158"/>
    </row>
    <row r="9" spans="1:7" ht="15" customHeight="1">
      <c r="A9" s="312" t="s">
        <v>10</v>
      </c>
      <c r="B9" s="313"/>
      <c r="C9" s="2"/>
      <c r="D9" s="2"/>
      <c r="E9" s="310">
        <f t="shared" si="0"/>
        <v>0</v>
      </c>
      <c r="F9" s="2"/>
      <c r="G9" s="158"/>
    </row>
    <row r="10" spans="1:7" ht="15" customHeight="1">
      <c r="A10" s="312" t="s">
        <v>11</v>
      </c>
      <c r="B10" s="313"/>
      <c r="C10" s="2"/>
      <c r="D10" s="2"/>
      <c r="E10" s="310">
        <f t="shared" si="0"/>
        <v>0</v>
      </c>
      <c r="F10" s="2"/>
      <c r="G10" s="158"/>
    </row>
    <row r="11" spans="1:7" ht="15" customHeight="1">
      <c r="A11" s="312" t="s">
        <v>12</v>
      </c>
      <c r="B11" s="313"/>
      <c r="C11" s="2"/>
      <c r="D11" s="2"/>
      <c r="E11" s="310">
        <f t="shared" si="0"/>
        <v>0</v>
      </c>
      <c r="F11" s="2"/>
      <c r="G11" s="158"/>
    </row>
    <row r="12" spans="1:7" ht="15" customHeight="1">
      <c r="A12" s="312" t="s">
        <v>13</v>
      </c>
      <c r="B12" s="313"/>
      <c r="C12" s="2"/>
      <c r="D12" s="2"/>
      <c r="E12" s="310">
        <f t="shared" si="0"/>
        <v>0</v>
      </c>
      <c r="F12" s="2"/>
      <c r="G12" s="158"/>
    </row>
    <row r="13" spans="1:7" ht="15" customHeight="1">
      <c r="A13" s="312" t="s">
        <v>14</v>
      </c>
      <c r="B13" s="313"/>
      <c r="C13" s="2"/>
      <c r="D13" s="2"/>
      <c r="E13" s="310">
        <f t="shared" si="0"/>
        <v>0</v>
      </c>
      <c r="F13" s="2"/>
      <c r="G13" s="158"/>
    </row>
    <row r="14" spans="1:7" ht="15" customHeight="1">
      <c r="A14" s="312" t="s">
        <v>15</v>
      </c>
      <c r="B14" s="313"/>
      <c r="C14" s="2"/>
      <c r="D14" s="2"/>
      <c r="E14" s="310">
        <f t="shared" si="0"/>
        <v>0</v>
      </c>
      <c r="F14" s="2"/>
      <c r="G14" s="158"/>
    </row>
    <row r="15" spans="1:7" ht="15" customHeight="1">
      <c r="A15" s="312" t="s">
        <v>16</v>
      </c>
      <c r="B15" s="313"/>
      <c r="C15" s="2"/>
      <c r="D15" s="2"/>
      <c r="E15" s="310">
        <f t="shared" si="0"/>
        <v>0</v>
      </c>
      <c r="F15" s="2"/>
      <c r="G15" s="158"/>
    </row>
    <row r="16" spans="1:7" ht="15" customHeight="1">
      <c r="A16" s="312" t="s">
        <v>17</v>
      </c>
      <c r="B16" s="313"/>
      <c r="C16" s="2"/>
      <c r="D16" s="2"/>
      <c r="E16" s="310">
        <f t="shared" si="0"/>
        <v>0</v>
      </c>
      <c r="F16" s="2"/>
      <c r="G16" s="158"/>
    </row>
    <row r="17" spans="1:7" ht="15" customHeight="1">
      <c r="A17" s="312" t="s">
        <v>18</v>
      </c>
      <c r="B17" s="313"/>
      <c r="C17" s="2"/>
      <c r="D17" s="2"/>
      <c r="E17" s="310">
        <f t="shared" si="0"/>
        <v>0</v>
      </c>
      <c r="F17" s="2"/>
      <c r="G17" s="158"/>
    </row>
    <row r="18" spans="1:7" ht="15" customHeight="1">
      <c r="A18" s="312" t="s">
        <v>19</v>
      </c>
      <c r="B18" s="313"/>
      <c r="C18" s="2"/>
      <c r="D18" s="2"/>
      <c r="E18" s="310">
        <f t="shared" si="0"/>
        <v>0</v>
      </c>
      <c r="F18" s="2"/>
      <c r="G18" s="158"/>
    </row>
    <row r="19" spans="1:7" ht="15" customHeight="1">
      <c r="A19" s="312" t="s">
        <v>20</v>
      </c>
      <c r="B19" s="313"/>
      <c r="C19" s="2"/>
      <c r="D19" s="2"/>
      <c r="E19" s="310">
        <f t="shared" si="0"/>
        <v>0</v>
      </c>
      <c r="F19" s="2"/>
      <c r="G19" s="158"/>
    </row>
    <row r="20" spans="1:7" ht="15" customHeight="1">
      <c r="A20" s="312" t="s">
        <v>21</v>
      </c>
      <c r="B20" s="313"/>
      <c r="C20" s="2"/>
      <c r="D20" s="2"/>
      <c r="E20" s="310">
        <f t="shared" si="0"/>
        <v>0</v>
      </c>
      <c r="F20" s="2"/>
      <c r="G20" s="158"/>
    </row>
    <row r="21" spans="1:7" ht="15" customHeight="1">
      <c r="A21" s="312" t="s">
        <v>22</v>
      </c>
      <c r="B21" s="313"/>
      <c r="C21" s="2"/>
      <c r="D21" s="2"/>
      <c r="E21" s="310">
        <f t="shared" si="0"/>
        <v>0</v>
      </c>
      <c r="F21" s="2"/>
      <c r="G21" s="158"/>
    </row>
    <row r="22" spans="1:7" ht="15" customHeight="1">
      <c r="A22" s="312" t="s">
        <v>23</v>
      </c>
      <c r="B22" s="313"/>
      <c r="C22" s="2"/>
      <c r="D22" s="2"/>
      <c r="E22" s="310">
        <f t="shared" si="0"/>
        <v>0</v>
      </c>
      <c r="F22" s="2"/>
      <c r="G22" s="158"/>
    </row>
    <row r="23" spans="1:7" ht="15" customHeight="1">
      <c r="A23" s="312" t="s">
        <v>24</v>
      </c>
      <c r="B23" s="313"/>
      <c r="C23" s="2"/>
      <c r="D23" s="2"/>
      <c r="E23" s="310">
        <f t="shared" si="0"/>
        <v>0</v>
      </c>
      <c r="F23" s="2"/>
      <c r="G23" s="158"/>
    </row>
    <row r="24" spans="1:7" ht="15" customHeight="1">
      <c r="A24" s="312" t="s">
        <v>25</v>
      </c>
      <c r="B24" s="313"/>
      <c r="C24" s="2"/>
      <c r="D24" s="2"/>
      <c r="E24" s="310">
        <f t="shared" si="0"/>
        <v>0</v>
      </c>
      <c r="F24" s="2"/>
      <c r="G24" s="158"/>
    </row>
    <row r="25" spans="1:7" ht="15" customHeight="1">
      <c r="A25" s="312" t="s">
        <v>26</v>
      </c>
      <c r="B25" s="313"/>
      <c r="C25" s="2"/>
      <c r="D25" s="2"/>
      <c r="E25" s="310">
        <f t="shared" si="0"/>
        <v>0</v>
      </c>
      <c r="F25" s="2"/>
      <c r="G25" s="158"/>
    </row>
    <row r="26" spans="1:7" ht="15" customHeight="1">
      <c r="A26" s="312" t="s">
        <v>27</v>
      </c>
      <c r="B26" s="313"/>
      <c r="C26" s="2"/>
      <c r="D26" s="2"/>
      <c r="E26" s="310">
        <f t="shared" si="0"/>
        <v>0</v>
      </c>
      <c r="F26" s="2"/>
      <c r="G26" s="158"/>
    </row>
    <row r="27" spans="1:7" ht="15" customHeight="1">
      <c r="A27" s="312" t="s">
        <v>28</v>
      </c>
      <c r="B27" s="313"/>
      <c r="C27" s="2"/>
      <c r="D27" s="2"/>
      <c r="E27" s="310">
        <f t="shared" si="0"/>
        <v>0</v>
      </c>
      <c r="F27" s="2"/>
      <c r="G27" s="158"/>
    </row>
    <row r="28" spans="1:7" ht="15" customHeight="1">
      <c r="A28" s="312" t="s">
        <v>29</v>
      </c>
      <c r="B28" s="313"/>
      <c r="C28" s="2"/>
      <c r="D28" s="2"/>
      <c r="E28" s="310">
        <f t="shared" si="0"/>
        <v>0</v>
      </c>
      <c r="F28" s="2"/>
      <c r="G28" s="158"/>
    </row>
    <row r="29" spans="1:7" ht="15" customHeight="1">
      <c r="A29" s="312" t="s">
        <v>30</v>
      </c>
      <c r="B29" s="313"/>
      <c r="C29" s="2"/>
      <c r="D29" s="2"/>
      <c r="E29" s="310">
        <f t="shared" si="0"/>
        <v>0</v>
      </c>
      <c r="F29" s="2"/>
      <c r="G29" s="158"/>
    </row>
    <row r="30" spans="1:7" ht="15" customHeight="1">
      <c r="A30" s="312" t="s">
        <v>31</v>
      </c>
      <c r="B30" s="313"/>
      <c r="C30" s="2"/>
      <c r="D30" s="2"/>
      <c r="E30" s="310"/>
      <c r="F30" s="2"/>
      <c r="G30" s="158"/>
    </row>
    <row r="31" spans="1:7" ht="15" customHeight="1">
      <c r="A31" s="312" t="s">
        <v>32</v>
      </c>
      <c r="B31" s="313"/>
      <c r="C31" s="2"/>
      <c r="D31" s="2"/>
      <c r="E31" s="310">
        <f t="shared" si="0"/>
        <v>0</v>
      </c>
      <c r="F31" s="2"/>
      <c r="G31" s="158"/>
    </row>
    <row r="32" spans="1:7" ht="15" customHeight="1">
      <c r="A32" s="312" t="s">
        <v>33</v>
      </c>
      <c r="B32" s="313"/>
      <c r="C32" s="2"/>
      <c r="D32" s="2"/>
      <c r="E32" s="310">
        <f t="shared" si="0"/>
        <v>0</v>
      </c>
      <c r="F32" s="2"/>
      <c r="G32" s="158"/>
    </row>
    <row r="33" spans="1:7" ht="15" customHeight="1">
      <c r="A33" s="312" t="s">
        <v>34</v>
      </c>
      <c r="B33" s="313"/>
      <c r="C33" s="2"/>
      <c r="D33" s="2"/>
      <c r="E33" s="310">
        <f t="shared" si="0"/>
        <v>0</v>
      </c>
      <c r="F33" s="2"/>
      <c r="G33" s="158"/>
    </row>
    <row r="34" spans="1:7" ht="15" customHeight="1">
      <c r="A34" s="312" t="s">
        <v>88</v>
      </c>
      <c r="B34" s="313"/>
      <c r="C34" s="2"/>
      <c r="D34" s="2"/>
      <c r="E34" s="310">
        <f t="shared" si="0"/>
        <v>0</v>
      </c>
      <c r="F34" s="2"/>
      <c r="G34" s="158"/>
    </row>
    <row r="35" spans="1:7" ht="15" customHeight="1" thickBot="1">
      <c r="A35" s="312" t="s">
        <v>182</v>
      </c>
      <c r="B35" s="314"/>
      <c r="C35" s="3"/>
      <c r="D35" s="3"/>
      <c r="E35" s="310">
        <f t="shared" si="0"/>
        <v>0</v>
      </c>
      <c r="F35" s="3"/>
      <c r="G35" s="315"/>
    </row>
    <row r="36" spans="1:7" ht="15" customHeight="1" thickBot="1">
      <c r="A36" s="761" t="s">
        <v>39</v>
      </c>
      <c r="B36" s="762"/>
      <c r="C36" s="14">
        <f>SUM(C5:C35)</f>
        <v>1932464</v>
      </c>
      <c r="D36" s="14">
        <f>SUM(D5:D35)</f>
        <v>0</v>
      </c>
      <c r="E36" s="14">
        <f>SUM(E5:E35)</f>
        <v>1932464</v>
      </c>
      <c r="F36" s="14">
        <f>SUM(F5:F35)</f>
        <v>1932464</v>
      </c>
      <c r="G36" s="15">
        <f>SUM(G5:G35)</f>
        <v>0</v>
      </c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számú melléklet a 5/2018. (V.31.)önkormányzati rendelethez&amp;"Times New Roman CE,Dőlt"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workbookViewId="0" topLeftCell="A1">
      <selection activeCell="E2" sqref="E2"/>
    </sheetView>
  </sheetViews>
  <sheetFormatPr defaultColWidth="9.00390625" defaultRowHeight="12.75"/>
  <cols>
    <col min="1" max="1" width="9.00390625" style="372" customWidth="1"/>
    <col min="2" max="2" width="64.875" style="372" customWidth="1"/>
    <col min="3" max="3" width="17.375" style="372" customWidth="1"/>
    <col min="4" max="4" width="17.375" style="373" customWidth="1"/>
    <col min="5" max="5" width="26.125" style="373" customWidth="1"/>
    <col min="6" max="16384" width="9.375" style="383" customWidth="1"/>
  </cols>
  <sheetData>
    <row r="1" spans="1:5" ht="15.75" customHeight="1">
      <c r="A1" s="706" t="s">
        <v>3</v>
      </c>
      <c r="B1" s="706"/>
      <c r="C1" s="706"/>
      <c r="D1" s="706"/>
      <c r="E1" s="706"/>
    </row>
    <row r="2" spans="1:5" ht="15.75" customHeight="1" thickBot="1">
      <c r="A2" s="45" t="s">
        <v>108</v>
      </c>
      <c r="B2" s="45"/>
      <c r="C2" s="45"/>
      <c r="D2" s="370"/>
      <c r="E2" s="370"/>
    </row>
    <row r="3" spans="1:5" ht="15.75" customHeight="1">
      <c r="A3" s="707" t="s">
        <v>56</v>
      </c>
      <c r="B3" s="709" t="s">
        <v>5</v>
      </c>
      <c r="C3" s="763" t="str">
        <f>+CONCATENATE(LEFT(ÖSSZEFÜGGÉSEK!A4,4)-1,". évi tény")</f>
        <v>2016. évi tény</v>
      </c>
      <c r="D3" s="711" t="str">
        <f>+CONCATENATE(LEFT(ÖSSZEFÜGGÉSEK!A4,4),". évi")</f>
        <v>2017. évi</v>
      </c>
      <c r="E3" s="712"/>
    </row>
    <row r="4" spans="1:5" ht="37.5" customHeight="1" thickBot="1">
      <c r="A4" s="708"/>
      <c r="B4" s="710"/>
      <c r="C4" s="764"/>
      <c r="D4" s="47" t="s">
        <v>178</v>
      </c>
      <c r="E4" s="48" t="s">
        <v>179</v>
      </c>
    </row>
    <row r="5" spans="1:5" s="384" customFormat="1" ht="12" customHeight="1" thickBot="1">
      <c r="A5" s="348" t="s">
        <v>408</v>
      </c>
      <c r="B5" s="349" t="s">
        <v>409</v>
      </c>
      <c r="C5" s="349" t="s">
        <v>410</v>
      </c>
      <c r="D5" s="349" t="s">
        <v>412</v>
      </c>
      <c r="E5" s="350" t="s">
        <v>488</v>
      </c>
    </row>
    <row r="6" spans="1:5" s="385" customFormat="1" ht="12" customHeight="1" thickBot="1">
      <c r="A6" s="343" t="s">
        <v>6</v>
      </c>
      <c r="B6" s="579" t="s">
        <v>303</v>
      </c>
      <c r="C6" s="375">
        <f>+C7+C8+C9+C10+C11+C12</f>
        <v>156066151</v>
      </c>
      <c r="D6" s="375">
        <f>+D7+D8+D9+D10+D11+D12</f>
        <v>170466826</v>
      </c>
      <c r="E6" s="358">
        <f>+E7+E8+E9+E10+E11+E12</f>
        <v>170466826</v>
      </c>
    </row>
    <row r="7" spans="1:5" s="385" customFormat="1" ht="12" customHeight="1">
      <c r="A7" s="338" t="s">
        <v>68</v>
      </c>
      <c r="B7" s="580" t="s">
        <v>304</v>
      </c>
      <c r="C7" s="377">
        <v>61122339</v>
      </c>
      <c r="D7" s="377">
        <v>64542866</v>
      </c>
      <c r="E7" s="377">
        <v>64542866</v>
      </c>
    </row>
    <row r="8" spans="1:5" s="385" customFormat="1" ht="12" customHeight="1">
      <c r="A8" s="337" t="s">
        <v>69</v>
      </c>
      <c r="B8" s="581" t="s">
        <v>305</v>
      </c>
      <c r="C8" s="376">
        <v>30928967</v>
      </c>
      <c r="D8" s="376">
        <v>27289360</v>
      </c>
      <c r="E8" s="376">
        <v>27289360</v>
      </c>
    </row>
    <row r="9" spans="1:5" s="385" customFormat="1" ht="12" customHeight="1">
      <c r="A9" s="337" t="s">
        <v>70</v>
      </c>
      <c r="B9" s="581" t="s">
        <v>306</v>
      </c>
      <c r="C9" s="376">
        <v>54715744</v>
      </c>
      <c r="D9" s="376">
        <v>64738582</v>
      </c>
      <c r="E9" s="376">
        <v>64738582</v>
      </c>
    </row>
    <row r="10" spans="1:5" s="385" customFormat="1" ht="12" customHeight="1">
      <c r="A10" s="337" t="s">
        <v>71</v>
      </c>
      <c r="B10" s="581" t="s">
        <v>307</v>
      </c>
      <c r="C10" s="376">
        <v>1987020</v>
      </c>
      <c r="D10" s="376">
        <v>2195302</v>
      </c>
      <c r="E10" s="376">
        <v>2195302</v>
      </c>
    </row>
    <row r="11" spans="1:5" s="385" customFormat="1" ht="12" customHeight="1">
      <c r="A11" s="337" t="s">
        <v>104</v>
      </c>
      <c r="B11" s="581" t="s">
        <v>769</v>
      </c>
      <c r="C11" s="569">
        <v>6183393</v>
      </c>
      <c r="D11" s="376">
        <v>11239163</v>
      </c>
      <c r="E11" s="376">
        <v>11239163</v>
      </c>
    </row>
    <row r="12" spans="1:5" s="385" customFormat="1" ht="12" customHeight="1" thickBot="1">
      <c r="A12" s="339" t="s">
        <v>72</v>
      </c>
      <c r="B12" s="582" t="s">
        <v>746</v>
      </c>
      <c r="C12" s="570">
        <v>1128688</v>
      </c>
      <c r="D12" s="378">
        <v>461553</v>
      </c>
      <c r="E12" s="378">
        <v>461553</v>
      </c>
    </row>
    <row r="13" spans="1:5" s="385" customFormat="1" ht="12" customHeight="1" thickBot="1">
      <c r="A13" s="343" t="s">
        <v>7</v>
      </c>
      <c r="B13" s="583" t="s">
        <v>310</v>
      </c>
      <c r="C13" s="375">
        <f>+C14+C15+C16+C17+C18</f>
        <v>149081967</v>
      </c>
      <c r="D13" s="375">
        <f>+D14+D15+D16+D17+D18</f>
        <v>124324055</v>
      </c>
      <c r="E13" s="358">
        <f>+E14+E15+E16+E17+E18</f>
        <v>93392371</v>
      </c>
    </row>
    <row r="14" spans="1:5" s="385" customFormat="1" ht="12" customHeight="1">
      <c r="A14" s="338" t="s">
        <v>74</v>
      </c>
      <c r="B14" s="580" t="s">
        <v>311</v>
      </c>
      <c r="C14" s="377"/>
      <c r="D14" s="377"/>
      <c r="E14" s="360"/>
    </row>
    <row r="15" spans="1:5" s="385" customFormat="1" ht="12" customHeight="1">
      <c r="A15" s="337" t="s">
        <v>75</v>
      </c>
      <c r="B15" s="581" t="s">
        <v>312</v>
      </c>
      <c r="C15" s="376"/>
      <c r="D15" s="376"/>
      <c r="E15" s="359"/>
    </row>
    <row r="16" spans="1:5" s="385" customFormat="1" ht="12" customHeight="1">
      <c r="A16" s="337" t="s">
        <v>76</v>
      </c>
      <c r="B16" s="581" t="s">
        <v>313</v>
      </c>
      <c r="C16" s="376"/>
      <c r="D16" s="376"/>
      <c r="E16" s="359"/>
    </row>
    <row r="17" spans="1:5" s="385" customFormat="1" ht="12" customHeight="1">
      <c r="A17" s="337" t="s">
        <v>77</v>
      </c>
      <c r="B17" s="581" t="s">
        <v>314</v>
      </c>
      <c r="C17" s="376"/>
      <c r="D17" s="376"/>
      <c r="E17" s="359"/>
    </row>
    <row r="18" spans="1:5" s="385" customFormat="1" ht="12" customHeight="1">
      <c r="A18" s="337" t="s">
        <v>78</v>
      </c>
      <c r="B18" s="581" t="s">
        <v>315</v>
      </c>
      <c r="C18" s="376">
        <v>149081967</v>
      </c>
      <c r="D18" s="376">
        <v>124324055</v>
      </c>
      <c r="E18" s="359">
        <v>93392371</v>
      </c>
    </row>
    <row r="19" spans="1:5" s="385" customFormat="1" ht="12" customHeight="1" thickBot="1">
      <c r="A19" s="339" t="s">
        <v>85</v>
      </c>
      <c r="B19" s="582" t="s">
        <v>316</v>
      </c>
      <c r="C19" s="378"/>
      <c r="D19" s="378"/>
      <c r="E19" s="361"/>
    </row>
    <row r="20" spans="1:5" s="385" customFormat="1" ht="12" customHeight="1" thickBot="1">
      <c r="A20" s="343" t="s">
        <v>8</v>
      </c>
      <c r="B20" s="579" t="s">
        <v>317</v>
      </c>
      <c r="C20" s="375">
        <f>+C21+C22+C23+C24+C25</f>
        <v>3450437</v>
      </c>
      <c r="D20" s="375">
        <f>+D21+D22+D23+D24+D25</f>
        <v>716604432</v>
      </c>
      <c r="E20" s="358">
        <f>+E21+E22+E23+E24+E25</f>
        <v>714050708</v>
      </c>
    </row>
    <row r="21" spans="1:5" s="385" customFormat="1" ht="12" customHeight="1">
      <c r="A21" s="338" t="s">
        <v>57</v>
      </c>
      <c r="B21" s="580" t="s">
        <v>318</v>
      </c>
      <c r="C21" s="377"/>
      <c r="D21" s="377">
        <v>1600000</v>
      </c>
      <c r="E21" s="360">
        <v>1600000</v>
      </c>
    </row>
    <row r="22" spans="1:5" s="385" customFormat="1" ht="12" customHeight="1">
      <c r="A22" s="337" t="s">
        <v>58</v>
      </c>
      <c r="B22" s="581" t="s">
        <v>319</v>
      </c>
      <c r="C22" s="376"/>
      <c r="D22" s="376"/>
      <c r="E22" s="359"/>
    </row>
    <row r="23" spans="1:5" s="385" customFormat="1" ht="12" customHeight="1">
      <c r="A23" s="337" t="s">
        <v>59</v>
      </c>
      <c r="B23" s="581" t="s">
        <v>320</v>
      </c>
      <c r="C23" s="376"/>
      <c r="D23" s="376"/>
      <c r="E23" s="359"/>
    </row>
    <row r="24" spans="1:5" s="385" customFormat="1" ht="12" customHeight="1">
      <c r="A24" s="337" t="s">
        <v>60</v>
      </c>
      <c r="B24" s="581" t="s">
        <v>321</v>
      </c>
      <c r="C24" s="376"/>
      <c r="D24" s="376"/>
      <c r="E24" s="359"/>
    </row>
    <row r="25" spans="1:5" s="385" customFormat="1" ht="12" customHeight="1">
      <c r="A25" s="337" t="s">
        <v>118</v>
      </c>
      <c r="B25" s="581" t="s">
        <v>322</v>
      </c>
      <c r="C25" s="376">
        <v>3450437</v>
      </c>
      <c r="D25" s="376">
        <v>715004432</v>
      </c>
      <c r="E25" s="359">
        <v>712450708</v>
      </c>
    </row>
    <row r="26" spans="1:5" s="385" customFormat="1" ht="12" customHeight="1" thickBot="1">
      <c r="A26" s="339" t="s">
        <v>119</v>
      </c>
      <c r="B26" s="582" t="s">
        <v>323</v>
      </c>
      <c r="C26" s="378"/>
      <c r="D26" s="378"/>
      <c r="E26" s="361"/>
    </row>
    <row r="27" spans="1:5" s="385" customFormat="1" ht="12" customHeight="1" thickBot="1">
      <c r="A27" s="348" t="s">
        <v>120</v>
      </c>
      <c r="B27" s="344" t="s">
        <v>719</v>
      </c>
      <c r="C27" s="381">
        <f>SUM(C28:C33)</f>
        <v>12384521</v>
      </c>
      <c r="D27" s="381">
        <f>SUM(D28:D33)</f>
        <v>13809000</v>
      </c>
      <c r="E27" s="394">
        <f>SUM(E28:E33)</f>
        <v>13754697</v>
      </c>
    </row>
    <row r="28" spans="1:5" s="385" customFormat="1" ht="12" customHeight="1">
      <c r="A28" s="514" t="s">
        <v>324</v>
      </c>
      <c r="B28" s="386" t="s">
        <v>771</v>
      </c>
      <c r="C28" s="377">
        <v>1469794</v>
      </c>
      <c r="D28" s="377">
        <v>1505000</v>
      </c>
      <c r="E28" s="360">
        <v>1504507</v>
      </c>
    </row>
    <row r="29" spans="1:5" s="385" customFormat="1" ht="12" customHeight="1">
      <c r="A29" s="515" t="s">
        <v>325</v>
      </c>
      <c r="B29" s="387" t="s">
        <v>724</v>
      </c>
      <c r="C29" s="376"/>
      <c r="D29" s="376"/>
      <c r="E29" s="359"/>
    </row>
    <row r="30" spans="1:5" s="385" customFormat="1" ht="12" customHeight="1">
      <c r="A30" s="515" t="s">
        <v>326</v>
      </c>
      <c r="B30" s="387" t="s">
        <v>725</v>
      </c>
      <c r="C30" s="376">
        <v>8974189</v>
      </c>
      <c r="D30" s="376">
        <v>10339000</v>
      </c>
      <c r="E30" s="359">
        <v>10338429</v>
      </c>
    </row>
    <row r="31" spans="1:5" s="385" customFormat="1" ht="12" customHeight="1">
      <c r="A31" s="515" t="s">
        <v>720</v>
      </c>
      <c r="B31" s="387" t="s">
        <v>726</v>
      </c>
      <c r="C31" s="376"/>
      <c r="D31" s="376"/>
      <c r="E31" s="359"/>
    </row>
    <row r="32" spans="1:5" s="385" customFormat="1" ht="12" customHeight="1">
      <c r="A32" s="515" t="s">
        <v>721</v>
      </c>
      <c r="B32" s="387" t="s">
        <v>765</v>
      </c>
      <c r="C32" s="376">
        <v>1838218</v>
      </c>
      <c r="D32" s="376">
        <v>1855000</v>
      </c>
      <c r="E32" s="359">
        <v>1854420</v>
      </c>
    </row>
    <row r="33" spans="1:5" s="385" customFormat="1" ht="12" customHeight="1" thickBot="1">
      <c r="A33" s="516" t="s">
        <v>722</v>
      </c>
      <c r="B33" s="367" t="s">
        <v>328</v>
      </c>
      <c r="C33" s="378">
        <v>102320</v>
      </c>
      <c r="D33" s="378">
        <v>110000</v>
      </c>
      <c r="E33" s="361">
        <v>57341</v>
      </c>
    </row>
    <row r="34" spans="1:5" s="385" customFormat="1" ht="12" customHeight="1" thickBot="1">
      <c r="A34" s="343" t="s">
        <v>10</v>
      </c>
      <c r="B34" s="579" t="s">
        <v>329</v>
      </c>
      <c r="C34" s="375">
        <f>SUM(C35:C44)</f>
        <v>13542515</v>
      </c>
      <c r="D34" s="375">
        <f>SUM(D35:D44)</f>
        <v>15110885</v>
      </c>
      <c r="E34" s="358">
        <f>SUM(E35:E44)</f>
        <v>14589390</v>
      </c>
    </row>
    <row r="35" spans="1:5" s="385" customFormat="1" ht="12" customHeight="1">
      <c r="A35" s="338" t="s">
        <v>61</v>
      </c>
      <c r="B35" s="580" t="s">
        <v>330</v>
      </c>
      <c r="C35" s="377">
        <v>632156</v>
      </c>
      <c r="D35" s="377">
        <v>1412000</v>
      </c>
      <c r="E35" s="360">
        <v>1411670</v>
      </c>
    </row>
    <row r="36" spans="1:5" s="385" customFormat="1" ht="12" customHeight="1">
      <c r="A36" s="337" t="s">
        <v>62</v>
      </c>
      <c r="B36" s="581" t="s">
        <v>331</v>
      </c>
      <c r="C36" s="376">
        <v>9446974</v>
      </c>
      <c r="D36" s="376">
        <v>7925000</v>
      </c>
      <c r="E36" s="359">
        <v>7858992</v>
      </c>
    </row>
    <row r="37" spans="1:5" s="385" customFormat="1" ht="12" customHeight="1">
      <c r="A37" s="337" t="s">
        <v>63</v>
      </c>
      <c r="B37" s="581" t="s">
        <v>332</v>
      </c>
      <c r="C37" s="376">
        <v>251723</v>
      </c>
      <c r="D37" s="376">
        <v>563444</v>
      </c>
      <c r="E37" s="359">
        <v>192305</v>
      </c>
    </row>
    <row r="38" spans="1:5" s="385" customFormat="1" ht="12" customHeight="1">
      <c r="A38" s="337" t="s">
        <v>122</v>
      </c>
      <c r="B38" s="581" t="s">
        <v>333</v>
      </c>
      <c r="C38" s="376"/>
      <c r="D38" s="376"/>
      <c r="E38" s="359"/>
    </row>
    <row r="39" spans="1:5" s="385" customFormat="1" ht="12" customHeight="1">
      <c r="A39" s="337" t="s">
        <v>123</v>
      </c>
      <c r="B39" s="581" t="s">
        <v>334</v>
      </c>
      <c r="C39" s="376">
        <v>271052</v>
      </c>
      <c r="D39" s="376">
        <v>230000</v>
      </c>
      <c r="E39" s="359">
        <v>159221</v>
      </c>
    </row>
    <row r="40" spans="1:5" s="385" customFormat="1" ht="12" customHeight="1">
      <c r="A40" s="337" t="s">
        <v>124</v>
      </c>
      <c r="B40" s="581" t="s">
        <v>335</v>
      </c>
      <c r="C40" s="376">
        <v>2604464</v>
      </c>
      <c r="D40" s="376">
        <v>2384710</v>
      </c>
      <c r="E40" s="359">
        <v>2374169</v>
      </c>
    </row>
    <row r="41" spans="1:5" s="385" customFormat="1" ht="12" customHeight="1">
      <c r="A41" s="337" t="s">
        <v>125</v>
      </c>
      <c r="B41" s="581" t="s">
        <v>770</v>
      </c>
      <c r="C41" s="376"/>
      <c r="D41" s="376">
        <v>2405498</v>
      </c>
      <c r="E41" s="359">
        <v>2405498</v>
      </c>
    </row>
    <row r="42" spans="1:5" s="385" customFormat="1" ht="12" customHeight="1">
      <c r="A42" s="337" t="s">
        <v>126</v>
      </c>
      <c r="B42" s="581" t="s">
        <v>337</v>
      </c>
      <c r="C42" s="376">
        <v>3495</v>
      </c>
      <c r="D42" s="376">
        <v>7233</v>
      </c>
      <c r="E42" s="359">
        <v>4835</v>
      </c>
    </row>
    <row r="43" spans="1:5" s="385" customFormat="1" ht="12" customHeight="1">
      <c r="A43" s="337" t="s">
        <v>338</v>
      </c>
      <c r="B43" s="581" t="s">
        <v>743</v>
      </c>
      <c r="C43" s="379">
        <v>312651</v>
      </c>
      <c r="D43" s="379">
        <v>183000</v>
      </c>
      <c r="E43" s="362">
        <v>182700</v>
      </c>
    </row>
    <row r="44" spans="1:5" s="385" customFormat="1" ht="12" customHeight="1" thickBot="1">
      <c r="A44" s="339" t="s">
        <v>340</v>
      </c>
      <c r="B44" s="582" t="s">
        <v>341</v>
      </c>
      <c r="C44" s="380">
        <v>20000</v>
      </c>
      <c r="D44" s="380"/>
      <c r="E44" s="363"/>
    </row>
    <row r="45" spans="1:5" s="385" customFormat="1" ht="12" customHeight="1" thickBot="1">
      <c r="A45" s="343" t="s">
        <v>11</v>
      </c>
      <c r="B45" s="579" t="s">
        <v>342</v>
      </c>
      <c r="C45" s="375">
        <f>SUM(C46:C50)</f>
        <v>800000</v>
      </c>
      <c r="D45" s="375">
        <f>SUM(D46:D50)</f>
        <v>0</v>
      </c>
      <c r="E45" s="358">
        <f>SUM(E46:E50)</f>
        <v>0</v>
      </c>
    </row>
    <row r="46" spans="1:5" s="385" customFormat="1" ht="12" customHeight="1">
      <c r="A46" s="338" t="s">
        <v>64</v>
      </c>
      <c r="B46" s="580" t="s">
        <v>343</v>
      </c>
      <c r="C46" s="396"/>
      <c r="D46" s="396"/>
      <c r="E46" s="364"/>
    </row>
    <row r="47" spans="1:5" s="385" customFormat="1" ht="12" customHeight="1">
      <c r="A47" s="337" t="s">
        <v>65</v>
      </c>
      <c r="B47" s="581" t="s">
        <v>344</v>
      </c>
      <c r="C47" s="379">
        <v>800000</v>
      </c>
      <c r="D47" s="379"/>
      <c r="E47" s="362"/>
    </row>
    <row r="48" spans="1:5" s="385" customFormat="1" ht="12" customHeight="1">
      <c r="A48" s="337" t="s">
        <v>345</v>
      </c>
      <c r="B48" s="581" t="s">
        <v>346</v>
      </c>
      <c r="C48" s="379"/>
      <c r="D48" s="379"/>
      <c r="E48" s="362"/>
    </row>
    <row r="49" spans="1:5" s="385" customFormat="1" ht="12" customHeight="1">
      <c r="A49" s="337" t="s">
        <v>347</v>
      </c>
      <c r="B49" s="581" t="s">
        <v>348</v>
      </c>
      <c r="C49" s="379"/>
      <c r="D49" s="379"/>
      <c r="E49" s="362"/>
    </row>
    <row r="50" spans="1:5" s="385" customFormat="1" ht="12" customHeight="1" thickBot="1">
      <c r="A50" s="339" t="s">
        <v>349</v>
      </c>
      <c r="B50" s="582" t="s">
        <v>350</v>
      </c>
      <c r="C50" s="380"/>
      <c r="D50" s="380"/>
      <c r="E50" s="363"/>
    </row>
    <row r="51" spans="1:5" s="385" customFormat="1" ht="13.5" thickBot="1">
      <c r="A51" s="343" t="s">
        <v>127</v>
      </c>
      <c r="B51" s="579" t="s">
        <v>351</v>
      </c>
      <c r="C51" s="375">
        <f>SUM(C52:C54)</f>
        <v>24000</v>
      </c>
      <c r="D51" s="375">
        <f>SUM(D52:D54)</f>
        <v>30000</v>
      </c>
      <c r="E51" s="358">
        <f>SUM(E52:E54)</f>
        <v>24000</v>
      </c>
    </row>
    <row r="52" spans="1:5" s="385" customFormat="1" ht="12.75">
      <c r="A52" s="338" t="s">
        <v>66</v>
      </c>
      <c r="B52" s="580" t="s">
        <v>352</v>
      </c>
      <c r="C52" s="377"/>
      <c r="D52" s="377"/>
      <c r="E52" s="360"/>
    </row>
    <row r="53" spans="1:5" s="385" customFormat="1" ht="14.25" customHeight="1">
      <c r="A53" s="337" t="s">
        <v>67</v>
      </c>
      <c r="B53" s="581" t="s">
        <v>567</v>
      </c>
      <c r="C53" s="376"/>
      <c r="D53" s="376"/>
      <c r="E53" s="359"/>
    </row>
    <row r="54" spans="1:5" s="385" customFormat="1" ht="12.75">
      <c r="A54" s="337" t="s">
        <v>354</v>
      </c>
      <c r="B54" s="581" t="s">
        <v>355</v>
      </c>
      <c r="C54" s="376">
        <v>24000</v>
      </c>
      <c r="D54" s="376">
        <v>30000</v>
      </c>
      <c r="E54" s="359">
        <v>24000</v>
      </c>
    </row>
    <row r="55" spans="1:5" s="385" customFormat="1" ht="13.5" thickBot="1">
      <c r="A55" s="339" t="s">
        <v>356</v>
      </c>
      <c r="B55" s="582" t="s">
        <v>357</v>
      </c>
      <c r="C55" s="378"/>
      <c r="D55" s="378"/>
      <c r="E55" s="361"/>
    </row>
    <row r="56" spans="1:5" s="385" customFormat="1" ht="13.5" thickBot="1">
      <c r="A56" s="343" t="s">
        <v>13</v>
      </c>
      <c r="B56" s="583" t="s">
        <v>358</v>
      </c>
      <c r="C56" s="375">
        <f>SUM(C57:C59)</f>
        <v>50000</v>
      </c>
      <c r="D56" s="375">
        <f>SUM(D57:D59)</f>
        <v>50000</v>
      </c>
      <c r="E56" s="358">
        <f>SUM(E57:E59)</f>
        <v>50000</v>
      </c>
    </row>
    <row r="57" spans="1:5" s="385" customFormat="1" ht="12.75">
      <c r="A57" s="337" t="s">
        <v>128</v>
      </c>
      <c r="B57" s="580" t="s">
        <v>359</v>
      </c>
      <c r="C57" s="379"/>
      <c r="D57" s="379"/>
      <c r="E57" s="362"/>
    </row>
    <row r="58" spans="1:5" s="385" customFormat="1" ht="12.75" customHeight="1">
      <c r="A58" s="337" t="s">
        <v>129</v>
      </c>
      <c r="B58" s="581" t="s">
        <v>568</v>
      </c>
      <c r="C58" s="379"/>
      <c r="D58" s="379"/>
      <c r="E58" s="362"/>
    </row>
    <row r="59" spans="1:5" s="385" customFormat="1" ht="12.75">
      <c r="A59" s="337" t="s">
        <v>154</v>
      </c>
      <c r="B59" s="581" t="s">
        <v>361</v>
      </c>
      <c r="C59" s="379">
        <v>50000</v>
      </c>
      <c r="D59" s="379">
        <v>50000</v>
      </c>
      <c r="E59" s="362">
        <v>50000</v>
      </c>
    </row>
    <row r="60" spans="1:5" s="385" customFormat="1" ht="13.5" thickBot="1">
      <c r="A60" s="337" t="s">
        <v>362</v>
      </c>
      <c r="B60" s="582" t="s">
        <v>363</v>
      </c>
      <c r="C60" s="379"/>
      <c r="D60" s="379"/>
      <c r="E60" s="362"/>
    </row>
    <row r="61" spans="1:5" s="385" customFormat="1" ht="13.5" thickBot="1">
      <c r="A61" s="343" t="s">
        <v>14</v>
      </c>
      <c r="B61" s="579" t="s">
        <v>364</v>
      </c>
      <c r="C61" s="381">
        <f>+C6+C13+C20+C27+C34+C45+C51+C56</f>
        <v>335399591</v>
      </c>
      <c r="D61" s="381">
        <f>+D6+D13+D20+D27+D34+D45+D51+D56</f>
        <v>1040395198</v>
      </c>
      <c r="E61" s="394">
        <f>+E6+E13+E20+E27+E34+E45+E51+E56</f>
        <v>1006327992</v>
      </c>
    </row>
    <row r="62" spans="1:5" s="385" customFormat="1" ht="13.5" thickBot="1">
      <c r="A62" s="397" t="s">
        <v>365</v>
      </c>
      <c r="B62" s="583" t="s">
        <v>681</v>
      </c>
      <c r="C62" s="375">
        <f>SUM(C63:C65)</f>
        <v>0</v>
      </c>
      <c r="D62" s="375">
        <f>SUM(D63:D65)</f>
        <v>0</v>
      </c>
      <c r="E62" s="358">
        <f>SUM(E63:E65)</f>
        <v>0</v>
      </c>
    </row>
    <row r="63" spans="1:5" s="385" customFormat="1" ht="12.75">
      <c r="A63" s="337" t="s">
        <v>367</v>
      </c>
      <c r="B63" s="580" t="s">
        <v>368</v>
      </c>
      <c r="C63" s="379"/>
      <c r="D63" s="379"/>
      <c r="E63" s="362"/>
    </row>
    <row r="64" spans="1:5" s="385" customFormat="1" ht="12.75">
      <c r="A64" s="337" t="s">
        <v>369</v>
      </c>
      <c r="B64" s="581" t="s">
        <v>370</v>
      </c>
      <c r="C64" s="379"/>
      <c r="D64" s="379"/>
      <c r="E64" s="362"/>
    </row>
    <row r="65" spans="1:5" s="385" customFormat="1" ht="13.5" thickBot="1">
      <c r="A65" s="337" t="s">
        <v>371</v>
      </c>
      <c r="B65" s="323" t="s">
        <v>413</v>
      </c>
      <c r="C65" s="379"/>
      <c r="D65" s="379"/>
      <c r="E65" s="362"/>
    </row>
    <row r="66" spans="1:5" s="385" customFormat="1" ht="13.5" thickBot="1">
      <c r="A66" s="397" t="s">
        <v>373</v>
      </c>
      <c r="B66" s="583" t="s">
        <v>374</v>
      </c>
      <c r="C66" s="375">
        <f>SUM(C67:C70)</f>
        <v>0</v>
      </c>
      <c r="D66" s="375">
        <f>SUM(D67:D70)</f>
        <v>0</v>
      </c>
      <c r="E66" s="358">
        <f>SUM(E67:E70)</f>
        <v>0</v>
      </c>
    </row>
    <row r="67" spans="1:5" s="385" customFormat="1" ht="12.75">
      <c r="A67" s="337" t="s">
        <v>105</v>
      </c>
      <c r="B67" s="689" t="s">
        <v>375</v>
      </c>
      <c r="C67" s="379"/>
      <c r="D67" s="379"/>
      <c r="E67" s="362"/>
    </row>
    <row r="68" spans="1:5" s="385" customFormat="1" ht="12.75">
      <c r="A68" s="337" t="s">
        <v>106</v>
      </c>
      <c r="B68" s="689" t="s">
        <v>737</v>
      </c>
      <c r="C68" s="379"/>
      <c r="D68" s="379"/>
      <c r="E68" s="362"/>
    </row>
    <row r="69" spans="1:5" s="385" customFormat="1" ht="12" customHeight="1">
      <c r="A69" s="337" t="s">
        <v>376</v>
      </c>
      <c r="B69" s="689" t="s">
        <v>377</v>
      </c>
      <c r="C69" s="379"/>
      <c r="D69" s="379"/>
      <c r="E69" s="362"/>
    </row>
    <row r="70" spans="1:5" s="385" customFormat="1" ht="12" customHeight="1" thickBot="1">
      <c r="A70" s="337" t="s">
        <v>378</v>
      </c>
      <c r="B70" s="690" t="s">
        <v>738</v>
      </c>
      <c r="C70" s="379"/>
      <c r="D70" s="379"/>
      <c r="E70" s="362"/>
    </row>
    <row r="71" spans="1:5" s="385" customFormat="1" ht="12" customHeight="1" thickBot="1">
      <c r="A71" s="397" t="s">
        <v>379</v>
      </c>
      <c r="B71" s="583" t="s">
        <v>380</v>
      </c>
      <c r="C71" s="375">
        <f>SUM(C72:C73)</f>
        <v>39693000</v>
      </c>
      <c r="D71" s="375">
        <f>SUM(D72:D73)</f>
        <v>34936549</v>
      </c>
      <c r="E71" s="358">
        <f>SUM(E72:E73)</f>
        <v>34936549</v>
      </c>
    </row>
    <row r="72" spans="1:5" s="385" customFormat="1" ht="12" customHeight="1">
      <c r="A72" s="337" t="s">
        <v>381</v>
      </c>
      <c r="B72" s="580" t="s">
        <v>382</v>
      </c>
      <c r="C72" s="379">
        <v>39693000</v>
      </c>
      <c r="D72" s="379">
        <v>34936549</v>
      </c>
      <c r="E72" s="379">
        <v>34936549</v>
      </c>
    </row>
    <row r="73" spans="1:5" s="385" customFormat="1" ht="12" customHeight="1" thickBot="1">
      <c r="A73" s="337" t="s">
        <v>383</v>
      </c>
      <c r="B73" s="582" t="s">
        <v>384</v>
      </c>
      <c r="C73" s="379"/>
      <c r="D73" s="379"/>
      <c r="E73" s="362"/>
    </row>
    <row r="74" spans="1:5" s="385" customFormat="1" ht="12" customHeight="1" thickBot="1">
      <c r="A74" s="397" t="s">
        <v>385</v>
      </c>
      <c r="B74" s="583" t="s">
        <v>386</v>
      </c>
      <c r="C74" s="375">
        <f>SUM(C75:C77)</f>
        <v>5736590</v>
      </c>
      <c r="D74" s="375">
        <f>SUM(D75:D77)</f>
        <v>5994900</v>
      </c>
      <c r="E74" s="358">
        <f>SUM(E75:E77)</f>
        <v>5994900</v>
      </c>
    </row>
    <row r="75" spans="1:5" s="385" customFormat="1" ht="12" customHeight="1">
      <c r="A75" s="337" t="s">
        <v>387</v>
      </c>
      <c r="B75" s="580" t="s">
        <v>388</v>
      </c>
      <c r="C75" s="379">
        <v>5736590</v>
      </c>
      <c r="D75" s="379">
        <v>5994900</v>
      </c>
      <c r="E75" s="362">
        <v>5994900</v>
      </c>
    </row>
    <row r="76" spans="1:5" s="385" customFormat="1" ht="12" customHeight="1">
      <c r="A76" s="337" t="s">
        <v>389</v>
      </c>
      <c r="B76" s="581" t="s">
        <v>390</v>
      </c>
      <c r="C76" s="379"/>
      <c r="D76" s="379"/>
      <c r="E76" s="362"/>
    </row>
    <row r="77" spans="1:5" s="385" customFormat="1" ht="12" customHeight="1" thickBot="1">
      <c r="A77" s="337" t="s">
        <v>391</v>
      </c>
      <c r="B77" s="688" t="s">
        <v>739</v>
      </c>
      <c r="C77" s="379"/>
      <c r="D77" s="379"/>
      <c r="E77" s="362"/>
    </row>
    <row r="78" spans="1:5" s="385" customFormat="1" ht="12" customHeight="1" thickBot="1">
      <c r="A78" s="397" t="s">
        <v>392</v>
      </c>
      <c r="B78" s="583" t="s">
        <v>393</v>
      </c>
      <c r="C78" s="375">
        <f>SUM(C79:C82)</f>
        <v>0</v>
      </c>
      <c r="D78" s="375">
        <f>SUM(D79:D82)</f>
        <v>0</v>
      </c>
      <c r="E78" s="358">
        <f>SUM(E79:E82)</f>
        <v>0</v>
      </c>
    </row>
    <row r="79" spans="1:5" s="385" customFormat="1" ht="12" customHeight="1">
      <c r="A79" s="567" t="s">
        <v>394</v>
      </c>
      <c r="B79" s="580" t="s">
        <v>395</v>
      </c>
      <c r="C79" s="379"/>
      <c r="D79" s="379"/>
      <c r="E79" s="362"/>
    </row>
    <row r="80" spans="1:5" s="385" customFormat="1" ht="12" customHeight="1">
      <c r="A80" s="568" t="s">
        <v>396</v>
      </c>
      <c r="B80" s="581" t="s">
        <v>397</v>
      </c>
      <c r="C80" s="379"/>
      <c r="D80" s="379"/>
      <c r="E80" s="362"/>
    </row>
    <row r="81" spans="1:5" s="385" customFormat="1" ht="12" customHeight="1">
      <c r="A81" s="568" t="s">
        <v>398</v>
      </c>
      <c r="B81" s="581" t="s">
        <v>399</v>
      </c>
      <c r="C81" s="379"/>
      <c r="D81" s="379"/>
      <c r="E81" s="362"/>
    </row>
    <row r="82" spans="1:5" s="385" customFormat="1" ht="12" customHeight="1" thickBot="1">
      <c r="A82" s="398" t="s">
        <v>400</v>
      </c>
      <c r="B82" s="582" t="s">
        <v>401</v>
      </c>
      <c r="C82" s="379"/>
      <c r="D82" s="379"/>
      <c r="E82" s="362"/>
    </row>
    <row r="83" spans="1:5" s="385" customFormat="1" ht="12" customHeight="1" thickBot="1">
      <c r="A83" s="397" t="s">
        <v>402</v>
      </c>
      <c r="B83" s="583" t="s">
        <v>403</v>
      </c>
      <c r="C83" s="400"/>
      <c r="D83" s="400"/>
      <c r="E83" s="401"/>
    </row>
    <row r="84" spans="1:5" s="385" customFormat="1" ht="13.5" customHeight="1" thickBot="1">
      <c r="A84" s="397" t="s">
        <v>404</v>
      </c>
      <c r="B84" s="321" t="s">
        <v>405</v>
      </c>
      <c r="C84" s="381">
        <f>+C62+C66+C71+C74+C78+C83</f>
        <v>45429590</v>
      </c>
      <c r="D84" s="381">
        <f>+D62+D66+D71+D74+D78+D83</f>
        <v>40931449</v>
      </c>
      <c r="E84" s="394">
        <f>+E62+E66+E71+E74+E78+E83</f>
        <v>40931449</v>
      </c>
    </row>
    <row r="85" spans="1:5" s="385" customFormat="1" ht="12" customHeight="1" thickBot="1">
      <c r="A85" s="399" t="s">
        <v>406</v>
      </c>
      <c r="B85" s="324" t="s">
        <v>407</v>
      </c>
      <c r="C85" s="381">
        <f>+C61+C84</f>
        <v>380829181</v>
      </c>
      <c r="D85" s="381">
        <f>+D61+D84</f>
        <v>1081326647</v>
      </c>
      <c r="E85" s="394">
        <f>+E61+E84</f>
        <v>1047259441</v>
      </c>
    </row>
    <row r="86" spans="1:5" ht="16.5" customHeight="1">
      <c r="A86" s="706" t="s">
        <v>35</v>
      </c>
      <c r="B86" s="706"/>
      <c r="C86" s="706"/>
      <c r="D86" s="706"/>
      <c r="E86" s="706"/>
    </row>
    <row r="87" spans="1:5" s="391" customFormat="1" ht="16.5" customHeight="1" thickBot="1">
      <c r="A87" s="46" t="s">
        <v>109</v>
      </c>
      <c r="B87" s="46"/>
      <c r="C87" s="46"/>
      <c r="D87" s="352"/>
      <c r="E87" s="352">
        <f>E2</f>
        <v>0</v>
      </c>
    </row>
    <row r="88" spans="1:5" s="391" customFormat="1" ht="16.5" customHeight="1">
      <c r="A88" s="707" t="s">
        <v>56</v>
      </c>
      <c r="B88" s="709" t="s">
        <v>172</v>
      </c>
      <c r="C88" s="763" t="str">
        <f>+C3</f>
        <v>2016. évi tény</v>
      </c>
      <c r="D88" s="711" t="str">
        <f>+D3</f>
        <v>2017. évi</v>
      </c>
      <c r="E88" s="712"/>
    </row>
    <row r="89" spans="1:5" ht="37.5" customHeight="1" thickBot="1">
      <c r="A89" s="708"/>
      <c r="B89" s="710"/>
      <c r="C89" s="764"/>
      <c r="D89" s="47" t="s">
        <v>178</v>
      </c>
      <c r="E89" s="48" t="s">
        <v>179</v>
      </c>
    </row>
    <row r="90" spans="1:5" s="384" customFormat="1" ht="12" customHeight="1" thickBot="1">
      <c r="A90" s="348" t="s">
        <v>408</v>
      </c>
      <c r="B90" s="349" t="s">
        <v>409</v>
      </c>
      <c r="C90" s="349" t="s">
        <v>410</v>
      </c>
      <c r="D90" s="349" t="s">
        <v>412</v>
      </c>
      <c r="E90" s="395" t="s">
        <v>488</v>
      </c>
    </row>
    <row r="91" spans="1:5" ht="12" customHeight="1" thickBot="1">
      <c r="A91" s="345" t="s">
        <v>6</v>
      </c>
      <c r="B91" s="347" t="s">
        <v>569</v>
      </c>
      <c r="C91" s="374">
        <f>SUM(C92:C96)</f>
        <v>334696973</v>
      </c>
      <c r="D91" s="374">
        <f>+D92+D93+D94+D95+D96</f>
        <v>468314695</v>
      </c>
      <c r="E91" s="329">
        <f>+E92+E93+E94+E95+E96</f>
        <v>398740120</v>
      </c>
    </row>
    <row r="92" spans="1:5" ht="12" customHeight="1">
      <c r="A92" s="340" t="s">
        <v>68</v>
      </c>
      <c r="B92" s="584" t="s">
        <v>36</v>
      </c>
      <c r="C92" s="77">
        <v>193616371</v>
      </c>
      <c r="D92" s="77">
        <v>197075000</v>
      </c>
      <c r="E92" s="328">
        <v>153783550</v>
      </c>
    </row>
    <row r="93" spans="1:5" ht="12" customHeight="1">
      <c r="A93" s="337" t="s">
        <v>69</v>
      </c>
      <c r="B93" s="585" t="s">
        <v>130</v>
      </c>
      <c r="C93" s="376">
        <v>36742447</v>
      </c>
      <c r="D93" s="376">
        <v>31625925</v>
      </c>
      <c r="E93" s="359">
        <v>26631428</v>
      </c>
    </row>
    <row r="94" spans="1:5" ht="12" customHeight="1">
      <c r="A94" s="337" t="s">
        <v>70</v>
      </c>
      <c r="B94" s="585" t="s">
        <v>97</v>
      </c>
      <c r="C94" s="378">
        <v>58338436</v>
      </c>
      <c r="D94" s="378">
        <v>182848481</v>
      </c>
      <c r="E94" s="361">
        <v>164483949</v>
      </c>
    </row>
    <row r="95" spans="1:5" ht="12" customHeight="1">
      <c r="A95" s="337" t="s">
        <v>71</v>
      </c>
      <c r="B95" s="586" t="s">
        <v>131</v>
      </c>
      <c r="C95" s="378">
        <v>11447627</v>
      </c>
      <c r="D95" s="378">
        <v>17871700</v>
      </c>
      <c r="E95" s="361">
        <v>15403759</v>
      </c>
    </row>
    <row r="96" spans="1:5" ht="12" customHeight="1">
      <c r="A96" s="337" t="s">
        <v>80</v>
      </c>
      <c r="B96" s="587" t="s">
        <v>132</v>
      </c>
      <c r="C96" s="378">
        <v>34552092</v>
      </c>
      <c r="D96" s="378">
        <v>38893589</v>
      </c>
      <c r="E96" s="361">
        <v>38437434</v>
      </c>
    </row>
    <row r="97" spans="1:5" ht="12" customHeight="1">
      <c r="A97" s="337" t="s">
        <v>72</v>
      </c>
      <c r="B97" s="585" t="s">
        <v>772</v>
      </c>
      <c r="C97" s="378">
        <v>29841</v>
      </c>
      <c r="D97" s="378"/>
      <c r="E97" s="361"/>
    </row>
    <row r="98" spans="1:5" ht="12" customHeight="1">
      <c r="A98" s="337" t="s">
        <v>73</v>
      </c>
      <c r="B98" s="588" t="s">
        <v>416</v>
      </c>
      <c r="C98" s="378"/>
      <c r="D98" s="378"/>
      <c r="E98" s="361"/>
    </row>
    <row r="99" spans="1:5" ht="12" customHeight="1">
      <c r="A99" s="337" t="s">
        <v>81</v>
      </c>
      <c r="B99" s="585" t="s">
        <v>417</v>
      </c>
      <c r="C99" s="378"/>
      <c r="D99" s="378"/>
      <c r="E99" s="361"/>
    </row>
    <row r="100" spans="1:5" ht="12" customHeight="1">
      <c r="A100" s="337" t="s">
        <v>82</v>
      </c>
      <c r="B100" s="585" t="s">
        <v>418</v>
      </c>
      <c r="C100" s="378"/>
      <c r="D100" s="378"/>
      <c r="E100" s="361"/>
    </row>
    <row r="101" spans="1:5" ht="12" customHeight="1">
      <c r="A101" s="337" t="s">
        <v>83</v>
      </c>
      <c r="B101" s="588" t="s">
        <v>419</v>
      </c>
      <c r="C101" s="378">
        <v>32902251</v>
      </c>
      <c r="D101" s="378">
        <v>37041589</v>
      </c>
      <c r="E101" s="361">
        <v>36585434</v>
      </c>
    </row>
    <row r="102" spans="1:5" ht="12" customHeight="1">
      <c r="A102" s="337" t="s">
        <v>84</v>
      </c>
      <c r="B102" s="588" t="s">
        <v>420</v>
      </c>
      <c r="C102" s="378"/>
      <c r="D102" s="378"/>
      <c r="E102" s="361"/>
    </row>
    <row r="103" spans="1:5" ht="12" customHeight="1">
      <c r="A103" s="337" t="s">
        <v>86</v>
      </c>
      <c r="B103" s="585" t="s">
        <v>421</v>
      </c>
      <c r="C103" s="378"/>
      <c r="D103" s="378"/>
      <c r="E103" s="361"/>
    </row>
    <row r="104" spans="1:5" ht="12" customHeight="1">
      <c r="A104" s="336" t="s">
        <v>133</v>
      </c>
      <c r="B104" s="589" t="s">
        <v>422</v>
      </c>
      <c r="C104" s="378"/>
      <c r="D104" s="378"/>
      <c r="E104" s="361"/>
    </row>
    <row r="105" spans="1:5" ht="12" customHeight="1">
      <c r="A105" s="337" t="s">
        <v>423</v>
      </c>
      <c r="B105" s="589" t="s">
        <v>424</v>
      </c>
      <c r="C105" s="378"/>
      <c r="D105" s="378"/>
      <c r="E105" s="361"/>
    </row>
    <row r="106" spans="1:5" ht="12" customHeight="1" thickBot="1">
      <c r="A106" s="341" t="s">
        <v>425</v>
      </c>
      <c r="B106" s="590" t="s">
        <v>426</v>
      </c>
      <c r="C106" s="78">
        <v>1620000</v>
      </c>
      <c r="D106" s="78">
        <v>1852000</v>
      </c>
      <c r="E106" s="322">
        <v>1852000</v>
      </c>
    </row>
    <row r="107" spans="1:5" ht="12" customHeight="1" thickBot="1">
      <c r="A107" s="343" t="s">
        <v>7</v>
      </c>
      <c r="B107" s="346" t="s">
        <v>570</v>
      </c>
      <c r="C107" s="375">
        <f>+C108+C110+C112</f>
        <v>5916909</v>
      </c>
      <c r="D107" s="375">
        <f>+D108+D110+D112</f>
        <v>605275362</v>
      </c>
      <c r="E107" s="358">
        <f>+E108+E110+E112</f>
        <v>462394671</v>
      </c>
    </row>
    <row r="108" spans="1:5" ht="12" customHeight="1">
      <c r="A108" s="338" t="s">
        <v>74</v>
      </c>
      <c r="B108" s="585" t="s">
        <v>153</v>
      </c>
      <c r="C108" s="377">
        <v>3935709</v>
      </c>
      <c r="D108" s="377">
        <v>603675362</v>
      </c>
      <c r="E108" s="360">
        <v>462394671</v>
      </c>
    </row>
    <row r="109" spans="1:5" ht="12" customHeight="1">
      <c r="A109" s="338" t="s">
        <v>75</v>
      </c>
      <c r="B109" s="589" t="s">
        <v>428</v>
      </c>
      <c r="C109" s="377"/>
      <c r="D109" s="377">
        <v>577883925</v>
      </c>
      <c r="E109" s="360"/>
    </row>
    <row r="110" spans="1:5" ht="15.75">
      <c r="A110" s="338" t="s">
        <v>76</v>
      </c>
      <c r="B110" s="589" t="s">
        <v>134</v>
      </c>
      <c r="C110" s="376"/>
      <c r="D110" s="376">
        <v>1600000</v>
      </c>
      <c r="E110" s="359"/>
    </row>
    <row r="111" spans="1:5" ht="12" customHeight="1">
      <c r="A111" s="338" t="s">
        <v>77</v>
      </c>
      <c r="B111" s="589" t="s">
        <v>429</v>
      </c>
      <c r="C111" s="376"/>
      <c r="D111" s="376"/>
      <c r="E111" s="359"/>
    </row>
    <row r="112" spans="1:5" ht="12" customHeight="1">
      <c r="A112" s="338" t="s">
        <v>78</v>
      </c>
      <c r="B112" s="582" t="s">
        <v>155</v>
      </c>
      <c r="C112" s="376">
        <v>1981200</v>
      </c>
      <c r="D112" s="376"/>
      <c r="E112" s="359"/>
    </row>
    <row r="113" spans="1:5" ht="15.75">
      <c r="A113" s="338" t="s">
        <v>85</v>
      </c>
      <c r="B113" s="581" t="s">
        <v>430</v>
      </c>
      <c r="C113" s="376"/>
      <c r="D113" s="376"/>
      <c r="E113" s="359"/>
    </row>
    <row r="114" spans="1:5" ht="15.75">
      <c r="A114" s="338" t="s">
        <v>87</v>
      </c>
      <c r="B114" s="591" t="s">
        <v>431</v>
      </c>
      <c r="C114" s="376"/>
      <c r="D114" s="376"/>
      <c r="E114" s="359"/>
    </row>
    <row r="115" spans="1:5" ht="12" customHeight="1">
      <c r="A115" s="338" t="s">
        <v>135</v>
      </c>
      <c r="B115" s="585" t="s">
        <v>418</v>
      </c>
      <c r="C115" s="376"/>
      <c r="D115" s="376"/>
      <c r="E115" s="359"/>
    </row>
    <row r="116" spans="1:5" ht="12" customHeight="1">
      <c r="A116" s="338" t="s">
        <v>136</v>
      </c>
      <c r="B116" s="585" t="s">
        <v>432</v>
      </c>
      <c r="C116" s="376">
        <v>1981200</v>
      </c>
      <c r="D116" s="376"/>
      <c r="E116" s="359"/>
    </row>
    <row r="117" spans="1:5" ht="12" customHeight="1">
      <c r="A117" s="338" t="s">
        <v>137</v>
      </c>
      <c r="B117" s="585" t="s">
        <v>433</v>
      </c>
      <c r="C117" s="376"/>
      <c r="D117" s="376"/>
      <c r="E117" s="359"/>
    </row>
    <row r="118" spans="1:5" s="402" customFormat="1" ht="12" customHeight="1">
      <c r="A118" s="338" t="s">
        <v>434</v>
      </c>
      <c r="B118" s="585" t="s">
        <v>421</v>
      </c>
      <c r="C118" s="376"/>
      <c r="D118" s="376"/>
      <c r="E118" s="359"/>
    </row>
    <row r="119" spans="1:5" ht="12" customHeight="1">
      <c r="A119" s="338" t="s">
        <v>435</v>
      </c>
      <c r="B119" s="585" t="s">
        <v>436</v>
      </c>
      <c r="C119" s="376"/>
      <c r="D119" s="376"/>
      <c r="E119" s="359"/>
    </row>
    <row r="120" spans="1:5" ht="12" customHeight="1" thickBot="1">
      <c r="A120" s="336" t="s">
        <v>437</v>
      </c>
      <c r="B120" s="585" t="s">
        <v>438</v>
      </c>
      <c r="C120" s="378"/>
      <c r="D120" s="378"/>
      <c r="E120" s="361"/>
    </row>
    <row r="121" spans="1:5" ht="12" customHeight="1" thickBot="1">
      <c r="A121" s="343" t="s">
        <v>8</v>
      </c>
      <c r="B121" s="561" t="s">
        <v>439</v>
      </c>
      <c r="C121" s="375">
        <f>+C122+C123</f>
        <v>0</v>
      </c>
      <c r="D121" s="375">
        <f>+D122+D123</f>
        <v>2000000</v>
      </c>
      <c r="E121" s="358">
        <f>+E122+E123</f>
        <v>0</v>
      </c>
    </row>
    <row r="122" spans="1:5" ht="12" customHeight="1">
      <c r="A122" s="338" t="s">
        <v>57</v>
      </c>
      <c r="B122" s="591" t="s">
        <v>44</v>
      </c>
      <c r="C122" s="377"/>
      <c r="D122" s="377">
        <v>1000000</v>
      </c>
      <c r="E122" s="360"/>
    </row>
    <row r="123" spans="1:5" ht="12" customHeight="1" thickBot="1">
      <c r="A123" s="339" t="s">
        <v>58</v>
      </c>
      <c r="B123" s="589" t="s">
        <v>45</v>
      </c>
      <c r="C123" s="378"/>
      <c r="D123" s="378">
        <v>1000000</v>
      </c>
      <c r="E123" s="361"/>
    </row>
    <row r="124" spans="1:5" ht="12" customHeight="1" thickBot="1">
      <c r="A124" s="343" t="s">
        <v>9</v>
      </c>
      <c r="B124" s="561" t="s">
        <v>440</v>
      </c>
      <c r="C124" s="375">
        <f>+C91+C107+C121</f>
        <v>340613882</v>
      </c>
      <c r="D124" s="375">
        <f>+D91+D107+D121</f>
        <v>1075590057</v>
      </c>
      <c r="E124" s="358">
        <f>+E91+E107+E121</f>
        <v>861134791</v>
      </c>
    </row>
    <row r="125" spans="1:5" ht="12" customHeight="1" thickBot="1">
      <c r="A125" s="343" t="s">
        <v>10</v>
      </c>
      <c r="B125" s="561" t="s">
        <v>441</v>
      </c>
      <c r="C125" s="375">
        <f>+C126+C127+C128</f>
        <v>0</v>
      </c>
      <c r="D125" s="375">
        <f>+D126+D127+D128</f>
        <v>0</v>
      </c>
      <c r="E125" s="358">
        <f>+E126+E127+E128</f>
        <v>0</v>
      </c>
    </row>
    <row r="126" spans="1:5" ht="12" customHeight="1">
      <c r="A126" s="338" t="s">
        <v>61</v>
      </c>
      <c r="B126" s="591" t="s">
        <v>571</v>
      </c>
      <c r="C126" s="376"/>
      <c r="D126" s="376"/>
      <c r="E126" s="359"/>
    </row>
    <row r="127" spans="1:5" ht="12" customHeight="1">
      <c r="A127" s="338" t="s">
        <v>62</v>
      </c>
      <c r="B127" s="591" t="s">
        <v>572</v>
      </c>
      <c r="C127" s="376"/>
      <c r="D127" s="376"/>
      <c r="E127" s="359"/>
    </row>
    <row r="128" spans="1:5" ht="12" customHeight="1" thickBot="1">
      <c r="A128" s="336" t="s">
        <v>63</v>
      </c>
      <c r="B128" s="592" t="s">
        <v>573</v>
      </c>
      <c r="C128" s="376"/>
      <c r="D128" s="376"/>
      <c r="E128" s="359"/>
    </row>
    <row r="129" spans="1:5" ht="12" customHeight="1" thickBot="1">
      <c r="A129" s="343" t="s">
        <v>11</v>
      </c>
      <c r="B129" s="561" t="s">
        <v>445</v>
      </c>
      <c r="C129" s="375">
        <f>+C130+C131+C132+C133</f>
        <v>0</v>
      </c>
      <c r="D129" s="375">
        <f>+D130+D131+D132+D133</f>
        <v>0</v>
      </c>
      <c r="E129" s="358">
        <f>+E130+E131+E132+E133</f>
        <v>0</v>
      </c>
    </row>
    <row r="130" spans="1:5" ht="12" customHeight="1">
      <c r="A130" s="338" t="s">
        <v>64</v>
      </c>
      <c r="B130" s="591" t="s">
        <v>574</v>
      </c>
      <c r="C130" s="376"/>
      <c r="D130" s="376"/>
      <c r="E130" s="359"/>
    </row>
    <row r="131" spans="1:5" ht="12" customHeight="1">
      <c r="A131" s="338" t="s">
        <v>65</v>
      </c>
      <c r="B131" s="591" t="s">
        <v>575</v>
      </c>
      <c r="C131" s="376"/>
      <c r="D131" s="376"/>
      <c r="E131" s="359"/>
    </row>
    <row r="132" spans="1:5" ht="12" customHeight="1">
      <c r="A132" s="338" t="s">
        <v>345</v>
      </c>
      <c r="B132" s="591" t="s">
        <v>576</v>
      </c>
      <c r="C132" s="376"/>
      <c r="D132" s="376"/>
      <c r="E132" s="359"/>
    </row>
    <row r="133" spans="1:5" ht="12" customHeight="1" thickBot="1">
      <c r="A133" s="336" t="s">
        <v>347</v>
      </c>
      <c r="B133" s="592" t="s">
        <v>577</v>
      </c>
      <c r="C133" s="376"/>
      <c r="D133" s="376"/>
      <c r="E133" s="359"/>
    </row>
    <row r="134" spans="1:5" ht="12" customHeight="1" thickBot="1">
      <c r="A134" s="343" t="s">
        <v>12</v>
      </c>
      <c r="B134" s="561" t="s">
        <v>450</v>
      </c>
      <c r="C134" s="381">
        <f>+C135+C136+C137+C138</f>
        <v>5278750</v>
      </c>
      <c r="D134" s="381">
        <f>+D135+D136+D137+D138</f>
        <v>5736590</v>
      </c>
      <c r="E134" s="394">
        <f>+E135+E136+E137+E138</f>
        <v>5736590</v>
      </c>
    </row>
    <row r="135" spans="1:5" ht="12" customHeight="1">
      <c r="A135" s="338" t="s">
        <v>66</v>
      </c>
      <c r="B135" s="591" t="s">
        <v>451</v>
      </c>
      <c r="C135" s="376"/>
      <c r="D135" s="376"/>
      <c r="E135" s="359"/>
    </row>
    <row r="136" spans="1:5" ht="12" customHeight="1">
      <c r="A136" s="338" t="s">
        <v>67</v>
      </c>
      <c r="B136" s="591" t="s">
        <v>452</v>
      </c>
      <c r="C136" s="376">
        <v>5278750</v>
      </c>
      <c r="D136" s="376">
        <v>5736590</v>
      </c>
      <c r="E136" s="359">
        <v>5736590</v>
      </c>
    </row>
    <row r="137" spans="1:5" ht="12" customHeight="1">
      <c r="A137" s="338" t="s">
        <v>354</v>
      </c>
      <c r="B137" s="591" t="s">
        <v>578</v>
      </c>
      <c r="C137" s="376"/>
      <c r="D137" s="376"/>
      <c r="E137" s="359"/>
    </row>
    <row r="138" spans="1:5" ht="12" customHeight="1" thickBot="1">
      <c r="A138" s="336" t="s">
        <v>356</v>
      </c>
      <c r="B138" s="592" t="s">
        <v>495</v>
      </c>
      <c r="C138" s="376"/>
      <c r="D138" s="376"/>
      <c r="E138" s="359"/>
    </row>
    <row r="139" spans="1:9" ht="15" customHeight="1" thickBot="1">
      <c r="A139" s="343" t="s">
        <v>13</v>
      </c>
      <c r="B139" s="561" t="s">
        <v>545</v>
      </c>
      <c r="C139" s="79">
        <f>+C140+C141+C142+C143</f>
        <v>0</v>
      </c>
      <c r="D139" s="79">
        <f>+D140+D141+D142+D143</f>
        <v>0</v>
      </c>
      <c r="E139" s="327">
        <f>+E140+E141+E142+E143</f>
        <v>0</v>
      </c>
      <c r="F139" s="392"/>
      <c r="G139" s="393"/>
      <c r="H139" s="393"/>
      <c r="I139" s="393"/>
    </row>
    <row r="140" spans="1:5" s="385" customFormat="1" ht="12.75" customHeight="1">
      <c r="A140" s="338" t="s">
        <v>128</v>
      </c>
      <c r="B140" s="591" t="s">
        <v>456</v>
      </c>
      <c r="C140" s="376"/>
      <c r="D140" s="376"/>
      <c r="E140" s="359"/>
    </row>
    <row r="141" spans="1:5" ht="13.5" customHeight="1">
      <c r="A141" s="338" t="s">
        <v>129</v>
      </c>
      <c r="B141" s="591" t="s">
        <v>457</v>
      </c>
      <c r="C141" s="376"/>
      <c r="D141" s="376"/>
      <c r="E141" s="359"/>
    </row>
    <row r="142" spans="1:5" ht="13.5" customHeight="1">
      <c r="A142" s="338" t="s">
        <v>154</v>
      </c>
      <c r="B142" s="591" t="s">
        <v>458</v>
      </c>
      <c r="C142" s="376"/>
      <c r="D142" s="376"/>
      <c r="E142" s="359"/>
    </row>
    <row r="143" spans="1:5" ht="13.5" customHeight="1" thickBot="1">
      <c r="A143" s="338" t="s">
        <v>362</v>
      </c>
      <c r="B143" s="591" t="s">
        <v>459</v>
      </c>
      <c r="C143" s="376"/>
      <c r="D143" s="376"/>
      <c r="E143" s="359"/>
    </row>
    <row r="144" spans="1:5" ht="12.75" customHeight="1" thickBot="1">
      <c r="A144" s="343" t="s">
        <v>14</v>
      </c>
      <c r="B144" s="561" t="s">
        <v>460</v>
      </c>
      <c r="C144" s="325">
        <f>+C125+C129+C134+C139</f>
        <v>5278750</v>
      </c>
      <c r="D144" s="325">
        <f>+D125+D129+D134+D139</f>
        <v>5736590</v>
      </c>
      <c r="E144" s="326">
        <f>+E125+E129+E134+E139</f>
        <v>5736590</v>
      </c>
    </row>
    <row r="145" spans="1:5" ht="13.5" customHeight="1" thickBot="1">
      <c r="A145" s="368" t="s">
        <v>15</v>
      </c>
      <c r="B145" s="593" t="s">
        <v>461</v>
      </c>
      <c r="C145" s="325">
        <f>+C124+C144</f>
        <v>345892632</v>
      </c>
      <c r="D145" s="325">
        <f>+D124+D144</f>
        <v>1081326647</v>
      </c>
      <c r="E145" s="326">
        <f>+E124+E144</f>
        <v>866871381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Györtelek Község Önkormányzat
2017. ÉVI ZÁRSZÁMADÁSÁNAK PÉNZÜGYI MÉRLEGE&amp;10
&amp;R&amp;"Times New Roman CE,Félkövér dőlt"&amp;11 11. számú melléklet a 5/2018. (V.31) önkormányzati rendelethez</oddHeader>
  </headerFooter>
  <rowBreaks count="1" manualBreakCount="1">
    <brk id="8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D18" sqref="D18"/>
    </sheetView>
  </sheetViews>
  <sheetFormatPr defaultColWidth="9.00390625" defaultRowHeight="12.75"/>
  <cols>
    <col min="1" max="1" width="9.50390625" style="372" customWidth="1"/>
    <col min="2" max="2" width="60.875" style="372" customWidth="1"/>
    <col min="3" max="5" width="15.875" style="373" customWidth="1"/>
    <col min="6" max="16384" width="9.375" style="383" customWidth="1"/>
  </cols>
  <sheetData>
    <row r="1" spans="1:5" ht="15.75" customHeight="1">
      <c r="A1" s="706" t="s">
        <v>3</v>
      </c>
      <c r="B1" s="706"/>
      <c r="C1" s="706"/>
      <c r="D1" s="706"/>
      <c r="E1" s="706"/>
    </row>
    <row r="2" spans="1:5" ht="15.75" customHeight="1" thickBot="1">
      <c r="A2" s="45" t="s">
        <v>108</v>
      </c>
      <c r="B2" s="45"/>
      <c r="C2" s="370"/>
      <c r="D2" s="370"/>
      <c r="E2" s="370" t="str">
        <f>'1.1.sz.mell.'!E2</f>
        <v>Forintban!</v>
      </c>
    </row>
    <row r="3" spans="1:5" ht="15.75" customHeight="1">
      <c r="A3" s="707" t="s">
        <v>56</v>
      </c>
      <c r="B3" s="709" t="s">
        <v>5</v>
      </c>
      <c r="C3" s="711" t="str">
        <f>+'1.1.sz.mell.'!C3:E3</f>
        <v>2017. évi</v>
      </c>
      <c r="D3" s="711"/>
      <c r="E3" s="712"/>
    </row>
    <row r="4" spans="1:5" ht="37.5" customHeight="1" thickBot="1">
      <c r="A4" s="708"/>
      <c r="B4" s="710"/>
      <c r="C4" s="47" t="s">
        <v>173</v>
      </c>
      <c r="D4" s="47" t="s">
        <v>178</v>
      </c>
      <c r="E4" s="48" t="s">
        <v>179</v>
      </c>
    </row>
    <row r="5" spans="1:5" s="384" customFormat="1" ht="12" customHeight="1" thickBot="1">
      <c r="A5" s="348" t="s">
        <v>408</v>
      </c>
      <c r="B5" s="349" t="s">
        <v>409</v>
      </c>
      <c r="C5" s="349" t="s">
        <v>410</v>
      </c>
      <c r="D5" s="349" t="s">
        <v>411</v>
      </c>
      <c r="E5" s="395" t="s">
        <v>412</v>
      </c>
    </row>
    <row r="6" spans="1:5" s="385" customFormat="1" ht="12" customHeight="1" thickBot="1">
      <c r="A6" s="343" t="s">
        <v>6</v>
      </c>
      <c r="B6" s="344" t="s">
        <v>303</v>
      </c>
      <c r="C6" s="375">
        <f>SUM(C7:C12)</f>
        <v>176620508</v>
      </c>
      <c r="D6" s="375">
        <f>SUM(D7:D12)</f>
        <v>170466826</v>
      </c>
      <c r="E6" s="358">
        <f>SUM(E7:E12)</f>
        <v>170466826</v>
      </c>
    </row>
    <row r="7" spans="1:5" s="385" customFormat="1" ht="12" customHeight="1">
      <c r="A7" s="338" t="s">
        <v>68</v>
      </c>
      <c r="B7" s="386" t="s">
        <v>304</v>
      </c>
      <c r="C7" s="377">
        <v>63542866</v>
      </c>
      <c r="D7" s="377">
        <v>64542866</v>
      </c>
      <c r="E7" s="360">
        <v>64542866</v>
      </c>
    </row>
    <row r="8" spans="1:5" s="385" customFormat="1" ht="12" customHeight="1">
      <c r="A8" s="337" t="s">
        <v>69</v>
      </c>
      <c r="B8" s="387" t="s">
        <v>305</v>
      </c>
      <c r="C8" s="376">
        <v>26582594</v>
      </c>
      <c r="D8" s="376">
        <v>27289360</v>
      </c>
      <c r="E8" s="359">
        <v>27289360</v>
      </c>
    </row>
    <row r="9" spans="1:5" s="385" customFormat="1" ht="12" customHeight="1">
      <c r="A9" s="337" t="s">
        <v>70</v>
      </c>
      <c r="B9" s="387" t="s">
        <v>306</v>
      </c>
      <c r="C9" s="376">
        <v>61060533</v>
      </c>
      <c r="D9" s="376">
        <v>64738582</v>
      </c>
      <c r="E9" s="359">
        <v>64738582</v>
      </c>
    </row>
    <row r="10" spans="1:5" s="385" customFormat="1" ht="12" customHeight="1">
      <c r="A10" s="337" t="s">
        <v>71</v>
      </c>
      <c r="B10" s="387" t="s">
        <v>307</v>
      </c>
      <c r="C10" s="376">
        <v>1977900</v>
      </c>
      <c r="D10" s="376">
        <v>2195302</v>
      </c>
      <c r="E10" s="359">
        <v>2195302</v>
      </c>
    </row>
    <row r="11" spans="1:5" s="385" customFormat="1" ht="12" customHeight="1">
      <c r="A11" s="337" t="s">
        <v>104</v>
      </c>
      <c r="B11" s="387" t="s">
        <v>742</v>
      </c>
      <c r="C11" s="376">
        <v>23456615</v>
      </c>
      <c r="D11" s="376">
        <v>11239163</v>
      </c>
      <c r="E11" s="359">
        <v>11239163</v>
      </c>
    </row>
    <row r="12" spans="1:5" s="385" customFormat="1" ht="12" customHeight="1" thickBot="1">
      <c r="A12" s="339" t="s">
        <v>72</v>
      </c>
      <c r="B12" s="388" t="s">
        <v>746</v>
      </c>
      <c r="C12" s="378"/>
      <c r="D12" s="378">
        <v>461553</v>
      </c>
      <c r="E12" s="361">
        <v>461553</v>
      </c>
    </row>
    <row r="13" spans="1:5" s="385" customFormat="1" ht="12" customHeight="1" thickBot="1">
      <c r="A13" s="343" t="s">
        <v>7</v>
      </c>
      <c r="B13" s="365" t="s">
        <v>310</v>
      </c>
      <c r="C13" s="375">
        <f>SUM(C14:C18)</f>
        <v>122469000</v>
      </c>
      <c r="D13" s="375">
        <f>SUM(D14:D18)</f>
        <v>122324055</v>
      </c>
      <c r="E13" s="358">
        <f>SUM(E14:E18)</f>
        <v>91392371</v>
      </c>
    </row>
    <row r="14" spans="1:5" s="385" customFormat="1" ht="12" customHeight="1">
      <c r="A14" s="338" t="s">
        <v>74</v>
      </c>
      <c r="B14" s="386" t="s">
        <v>311</v>
      </c>
      <c r="C14" s="377"/>
      <c r="D14" s="377"/>
      <c r="E14" s="360"/>
    </row>
    <row r="15" spans="1:5" s="385" customFormat="1" ht="12" customHeight="1">
      <c r="A15" s="337" t="s">
        <v>75</v>
      </c>
      <c r="B15" s="387" t="s">
        <v>312</v>
      </c>
      <c r="C15" s="376"/>
      <c r="D15" s="376"/>
      <c r="E15" s="359"/>
    </row>
    <row r="16" spans="1:5" s="385" customFormat="1" ht="12" customHeight="1">
      <c r="A16" s="337" t="s">
        <v>76</v>
      </c>
      <c r="B16" s="387" t="s">
        <v>313</v>
      </c>
      <c r="C16" s="376"/>
      <c r="D16" s="376"/>
      <c r="E16" s="359"/>
    </row>
    <row r="17" spans="1:5" s="385" customFormat="1" ht="12" customHeight="1">
      <c r="A17" s="337" t="s">
        <v>77</v>
      </c>
      <c r="B17" s="387" t="s">
        <v>314</v>
      </c>
      <c r="C17" s="376"/>
      <c r="D17" s="376"/>
      <c r="E17" s="359"/>
    </row>
    <row r="18" spans="1:5" s="385" customFormat="1" ht="12" customHeight="1">
      <c r="A18" s="337" t="s">
        <v>78</v>
      </c>
      <c r="B18" s="387" t="s">
        <v>315</v>
      </c>
      <c r="C18" s="376">
        <v>122469000</v>
      </c>
      <c r="D18" s="376">
        <v>122324055</v>
      </c>
      <c r="E18" s="359">
        <v>91392371</v>
      </c>
    </row>
    <row r="19" spans="1:5" s="385" customFormat="1" ht="12" customHeight="1" thickBot="1">
      <c r="A19" s="339" t="s">
        <v>85</v>
      </c>
      <c r="B19" s="388" t="s">
        <v>316</v>
      </c>
      <c r="C19" s="378"/>
      <c r="D19" s="378"/>
      <c r="E19" s="361"/>
    </row>
    <row r="20" spans="1:5" s="385" customFormat="1" ht="12" customHeight="1" thickBot="1">
      <c r="A20" s="343" t="s">
        <v>8</v>
      </c>
      <c r="B20" s="344" t="s">
        <v>317</v>
      </c>
      <c r="C20" s="375">
        <f>SUM(C21:C25)</f>
        <v>10665000</v>
      </c>
      <c r="D20" s="375">
        <f>SUM(D21:D25)</f>
        <v>716604432</v>
      </c>
      <c r="E20" s="358">
        <f>SUM(E21:E25)</f>
        <v>714050708</v>
      </c>
    </row>
    <row r="21" spans="1:5" s="385" customFormat="1" ht="12" customHeight="1">
      <c r="A21" s="338" t="s">
        <v>57</v>
      </c>
      <c r="B21" s="386" t="s">
        <v>318</v>
      </c>
      <c r="C21" s="377"/>
      <c r="D21" s="377">
        <v>1600000</v>
      </c>
      <c r="E21" s="360">
        <v>1600000</v>
      </c>
    </row>
    <row r="22" spans="1:5" s="385" customFormat="1" ht="12" customHeight="1">
      <c r="A22" s="337" t="s">
        <v>58</v>
      </c>
      <c r="B22" s="387" t="s">
        <v>319</v>
      </c>
      <c r="C22" s="376"/>
      <c r="D22" s="376"/>
      <c r="E22" s="359"/>
    </row>
    <row r="23" spans="1:5" s="385" customFormat="1" ht="12" customHeight="1">
      <c r="A23" s="337" t="s">
        <v>59</v>
      </c>
      <c r="B23" s="387" t="s">
        <v>320</v>
      </c>
      <c r="C23" s="376"/>
      <c r="D23" s="376"/>
      <c r="E23" s="359"/>
    </row>
    <row r="24" spans="1:5" s="385" customFormat="1" ht="12" customHeight="1">
      <c r="A24" s="337" t="s">
        <v>60</v>
      </c>
      <c r="B24" s="387" t="s">
        <v>321</v>
      </c>
      <c r="C24" s="376"/>
      <c r="D24" s="376"/>
      <c r="E24" s="359"/>
    </row>
    <row r="25" spans="1:5" s="385" customFormat="1" ht="12" customHeight="1">
      <c r="A25" s="337" t="s">
        <v>118</v>
      </c>
      <c r="B25" s="387" t="s">
        <v>322</v>
      </c>
      <c r="C25" s="376">
        <v>10665000</v>
      </c>
      <c r="D25" s="376">
        <v>715004432</v>
      </c>
      <c r="E25" s="359">
        <v>712450708</v>
      </c>
    </row>
    <row r="26" spans="1:5" s="385" customFormat="1" ht="12" customHeight="1" thickBot="1">
      <c r="A26" s="339" t="s">
        <v>119</v>
      </c>
      <c r="B26" s="388" t="s">
        <v>323</v>
      </c>
      <c r="C26" s="378"/>
      <c r="D26" s="378">
        <v>508359256</v>
      </c>
      <c r="E26" s="361"/>
    </row>
    <row r="27" spans="1:5" s="385" customFormat="1" ht="12" customHeight="1" thickBot="1">
      <c r="A27" s="343" t="s">
        <v>120</v>
      </c>
      <c r="B27" s="344" t="s">
        <v>719</v>
      </c>
      <c r="C27" s="381">
        <f>SUM(C28:C33)</f>
        <v>6160000</v>
      </c>
      <c r="D27" s="381">
        <f>SUM(D28:D33)</f>
        <v>10659000</v>
      </c>
      <c r="E27" s="394">
        <f>SUM(E28:E33)</f>
        <v>10690697</v>
      </c>
    </row>
    <row r="28" spans="1:5" s="385" customFormat="1" ht="12" customHeight="1">
      <c r="A28" s="338" t="s">
        <v>324</v>
      </c>
      <c r="B28" s="386" t="s">
        <v>723</v>
      </c>
      <c r="C28" s="377">
        <v>1400000</v>
      </c>
      <c r="D28" s="377">
        <v>1505000</v>
      </c>
      <c r="E28" s="360">
        <v>1504507</v>
      </c>
    </row>
    <row r="29" spans="1:5" s="385" customFormat="1" ht="12" customHeight="1">
      <c r="A29" s="337" t="s">
        <v>325</v>
      </c>
      <c r="B29" s="387" t="s">
        <v>724</v>
      </c>
      <c r="C29" s="376"/>
      <c r="D29" s="376"/>
      <c r="E29" s="359"/>
    </row>
    <row r="30" spans="1:5" s="385" customFormat="1" ht="12" customHeight="1">
      <c r="A30" s="337" t="s">
        <v>326</v>
      </c>
      <c r="B30" s="387" t="s">
        <v>725</v>
      </c>
      <c r="C30" s="376">
        <v>2850000</v>
      </c>
      <c r="D30" s="376">
        <v>7189000</v>
      </c>
      <c r="E30" s="359">
        <v>7274429</v>
      </c>
    </row>
    <row r="31" spans="1:5" s="385" customFormat="1" ht="12" customHeight="1">
      <c r="A31" s="337" t="s">
        <v>720</v>
      </c>
      <c r="B31" s="387" t="s">
        <v>740</v>
      </c>
      <c r="C31" s="376">
        <v>1800000</v>
      </c>
      <c r="D31" s="376">
        <v>1855000</v>
      </c>
      <c r="E31" s="359">
        <v>1854420</v>
      </c>
    </row>
    <row r="32" spans="1:5" s="385" customFormat="1" ht="12" customHeight="1">
      <c r="A32" s="337" t="s">
        <v>721</v>
      </c>
      <c r="B32" s="387" t="s">
        <v>327</v>
      </c>
      <c r="C32" s="376"/>
      <c r="D32" s="376"/>
      <c r="E32" s="359"/>
    </row>
    <row r="33" spans="1:5" s="385" customFormat="1" ht="12" customHeight="1" thickBot="1">
      <c r="A33" s="339" t="s">
        <v>722</v>
      </c>
      <c r="B33" s="367" t="s">
        <v>328</v>
      </c>
      <c r="C33" s="378">
        <v>110000</v>
      </c>
      <c r="D33" s="378">
        <v>110000</v>
      </c>
      <c r="E33" s="361">
        <v>57341</v>
      </c>
    </row>
    <row r="34" spans="1:5" s="385" customFormat="1" ht="12" customHeight="1" thickBot="1">
      <c r="A34" s="343" t="s">
        <v>10</v>
      </c>
      <c r="B34" s="344" t="s">
        <v>329</v>
      </c>
      <c r="C34" s="375">
        <f>SUM(C35:C44)</f>
        <v>11679943</v>
      </c>
      <c r="D34" s="375">
        <f>SUM(D35:D44)</f>
        <v>15110885</v>
      </c>
      <c r="E34" s="358">
        <f>SUM(E35:E44)</f>
        <v>14589390</v>
      </c>
    </row>
    <row r="35" spans="1:5" s="385" customFormat="1" ht="12" customHeight="1">
      <c r="A35" s="338" t="s">
        <v>61</v>
      </c>
      <c r="B35" s="386" t="s">
        <v>330</v>
      </c>
      <c r="C35" s="377">
        <v>900000</v>
      </c>
      <c r="D35" s="377">
        <v>1412000</v>
      </c>
      <c r="E35" s="360">
        <v>1411670</v>
      </c>
    </row>
    <row r="36" spans="1:5" s="385" customFormat="1" ht="12" customHeight="1">
      <c r="A36" s="337" t="s">
        <v>62</v>
      </c>
      <c r="B36" s="387" t="s">
        <v>331</v>
      </c>
      <c r="C36" s="376">
        <v>7870000</v>
      </c>
      <c r="D36" s="376">
        <v>7925000</v>
      </c>
      <c r="E36" s="359">
        <v>7858992</v>
      </c>
    </row>
    <row r="37" spans="1:5" s="385" customFormat="1" ht="12" customHeight="1">
      <c r="A37" s="337" t="s">
        <v>63</v>
      </c>
      <c r="B37" s="387" t="s">
        <v>332</v>
      </c>
      <c r="C37" s="376">
        <v>495000</v>
      </c>
      <c r="D37" s="376">
        <v>563444</v>
      </c>
      <c r="E37" s="359">
        <v>192305</v>
      </c>
    </row>
    <row r="38" spans="1:5" s="385" customFormat="1" ht="12" customHeight="1">
      <c r="A38" s="337" t="s">
        <v>122</v>
      </c>
      <c r="B38" s="387" t="s">
        <v>333</v>
      </c>
      <c r="C38" s="376"/>
      <c r="D38" s="376"/>
      <c r="E38" s="359"/>
    </row>
    <row r="39" spans="1:5" s="385" customFormat="1" ht="12" customHeight="1">
      <c r="A39" s="337" t="s">
        <v>123</v>
      </c>
      <c r="B39" s="387" t="s">
        <v>334</v>
      </c>
      <c r="C39" s="376">
        <v>230000</v>
      </c>
      <c r="D39" s="376">
        <v>230000</v>
      </c>
      <c r="E39" s="359">
        <v>159221</v>
      </c>
    </row>
    <row r="40" spans="1:5" s="385" customFormat="1" ht="12" customHeight="1">
      <c r="A40" s="337" t="s">
        <v>124</v>
      </c>
      <c r="B40" s="387" t="s">
        <v>335</v>
      </c>
      <c r="C40" s="376">
        <v>2177710</v>
      </c>
      <c r="D40" s="376">
        <v>2384710</v>
      </c>
      <c r="E40" s="359">
        <v>2374169</v>
      </c>
    </row>
    <row r="41" spans="1:5" s="385" customFormat="1" ht="12" customHeight="1">
      <c r="A41" s="337" t="s">
        <v>125</v>
      </c>
      <c r="B41" s="387" t="s">
        <v>336</v>
      </c>
      <c r="C41" s="376"/>
      <c r="D41" s="376"/>
      <c r="E41" s="359"/>
    </row>
    <row r="42" spans="1:5" s="385" customFormat="1" ht="12" customHeight="1">
      <c r="A42" s="337" t="s">
        <v>126</v>
      </c>
      <c r="B42" s="387" t="s">
        <v>337</v>
      </c>
      <c r="C42" s="376">
        <v>7233</v>
      </c>
      <c r="D42" s="376">
        <v>7233</v>
      </c>
      <c r="E42" s="359">
        <v>4835</v>
      </c>
    </row>
    <row r="43" spans="1:5" s="385" customFormat="1" ht="12" customHeight="1">
      <c r="A43" s="337" t="s">
        <v>338</v>
      </c>
      <c r="B43" s="387" t="s">
        <v>339</v>
      </c>
      <c r="C43" s="379"/>
      <c r="D43" s="379">
        <v>2405498</v>
      </c>
      <c r="E43" s="362">
        <v>2405498</v>
      </c>
    </row>
    <row r="44" spans="1:5" s="385" customFormat="1" ht="12" customHeight="1" thickBot="1">
      <c r="A44" s="339" t="s">
        <v>340</v>
      </c>
      <c r="B44" s="388" t="s">
        <v>743</v>
      </c>
      <c r="C44" s="380"/>
      <c r="D44" s="380">
        <v>183000</v>
      </c>
      <c r="E44" s="363">
        <v>182700</v>
      </c>
    </row>
    <row r="45" spans="1:5" s="385" customFormat="1" ht="12" customHeight="1" thickBot="1">
      <c r="A45" s="343" t="s">
        <v>11</v>
      </c>
      <c r="B45" s="344" t="s">
        <v>342</v>
      </c>
      <c r="C45" s="375">
        <f>SUM(C46:C50)</f>
        <v>0</v>
      </c>
      <c r="D45" s="375">
        <f>SUM(D46:D50)</f>
        <v>0</v>
      </c>
      <c r="E45" s="358">
        <f>SUM(E46:E50)</f>
        <v>0</v>
      </c>
    </row>
    <row r="46" spans="1:5" s="385" customFormat="1" ht="12" customHeight="1">
      <c r="A46" s="338" t="s">
        <v>64</v>
      </c>
      <c r="B46" s="386" t="s">
        <v>343</v>
      </c>
      <c r="C46" s="396"/>
      <c r="D46" s="396"/>
      <c r="E46" s="364"/>
    </row>
    <row r="47" spans="1:5" s="385" customFormat="1" ht="12" customHeight="1">
      <c r="A47" s="337" t="s">
        <v>65</v>
      </c>
      <c r="B47" s="387" t="s">
        <v>344</v>
      </c>
      <c r="C47" s="379"/>
      <c r="D47" s="379"/>
      <c r="E47" s="362"/>
    </row>
    <row r="48" spans="1:5" s="385" customFormat="1" ht="12" customHeight="1">
      <c r="A48" s="337" t="s">
        <v>345</v>
      </c>
      <c r="B48" s="387" t="s">
        <v>346</v>
      </c>
      <c r="C48" s="379"/>
      <c r="D48" s="379"/>
      <c r="E48" s="362"/>
    </row>
    <row r="49" spans="1:5" s="385" customFormat="1" ht="12" customHeight="1">
      <c r="A49" s="337" t="s">
        <v>347</v>
      </c>
      <c r="B49" s="387" t="s">
        <v>348</v>
      </c>
      <c r="C49" s="379"/>
      <c r="D49" s="379"/>
      <c r="E49" s="362"/>
    </row>
    <row r="50" spans="1:5" s="385" customFormat="1" ht="12" customHeight="1" thickBot="1">
      <c r="A50" s="339" t="s">
        <v>349</v>
      </c>
      <c r="B50" s="388" t="s">
        <v>350</v>
      </c>
      <c r="C50" s="380"/>
      <c r="D50" s="380"/>
      <c r="E50" s="363"/>
    </row>
    <row r="51" spans="1:5" s="385" customFormat="1" ht="17.25" customHeight="1" thickBot="1">
      <c r="A51" s="343" t="s">
        <v>127</v>
      </c>
      <c r="B51" s="344" t="s">
        <v>351</v>
      </c>
      <c r="C51" s="375">
        <f>SUM(C52:C54)</f>
        <v>30000</v>
      </c>
      <c r="D51" s="375">
        <f>SUM(D52:D54)</f>
        <v>30000</v>
      </c>
      <c r="E51" s="358">
        <f>SUM(E52:E54)</f>
        <v>24000</v>
      </c>
    </row>
    <row r="52" spans="1:5" s="385" customFormat="1" ht="12" customHeight="1">
      <c r="A52" s="338" t="s">
        <v>66</v>
      </c>
      <c r="B52" s="386" t="s">
        <v>352</v>
      </c>
      <c r="C52" s="377"/>
      <c r="D52" s="377"/>
      <c r="E52" s="360"/>
    </row>
    <row r="53" spans="1:5" s="385" customFormat="1" ht="12" customHeight="1">
      <c r="A53" s="337" t="s">
        <v>67</v>
      </c>
      <c r="B53" s="387" t="s">
        <v>353</v>
      </c>
      <c r="C53" s="376">
        <v>30000</v>
      </c>
      <c r="D53" s="376">
        <v>30000</v>
      </c>
      <c r="E53" s="359">
        <v>24000</v>
      </c>
    </row>
    <row r="54" spans="1:5" s="385" customFormat="1" ht="12" customHeight="1">
      <c r="A54" s="337" t="s">
        <v>354</v>
      </c>
      <c r="B54" s="387" t="s">
        <v>355</v>
      </c>
      <c r="C54" s="376"/>
      <c r="D54" s="376"/>
      <c r="E54" s="359"/>
    </row>
    <row r="55" spans="1:5" s="385" customFormat="1" ht="12" customHeight="1" thickBot="1">
      <c r="A55" s="339" t="s">
        <v>356</v>
      </c>
      <c r="B55" s="388" t="s">
        <v>357</v>
      </c>
      <c r="C55" s="378"/>
      <c r="D55" s="378"/>
      <c r="E55" s="361"/>
    </row>
    <row r="56" spans="1:5" s="385" customFormat="1" ht="12" customHeight="1" thickBot="1">
      <c r="A56" s="343" t="s">
        <v>13</v>
      </c>
      <c r="B56" s="365" t="s">
        <v>358</v>
      </c>
      <c r="C56" s="375">
        <f>SUM(C57:C59)</f>
        <v>0</v>
      </c>
      <c r="D56" s="375">
        <f>SUM(D57:D59)</f>
        <v>50000</v>
      </c>
      <c r="E56" s="358">
        <f>SUM(E57:E59)</f>
        <v>50000</v>
      </c>
    </row>
    <row r="57" spans="1:5" s="385" customFormat="1" ht="12" customHeight="1">
      <c r="A57" s="338" t="s">
        <v>128</v>
      </c>
      <c r="B57" s="386" t="s">
        <v>359</v>
      </c>
      <c r="C57" s="379"/>
      <c r="D57" s="379"/>
      <c r="E57" s="362"/>
    </row>
    <row r="58" spans="1:5" s="385" customFormat="1" ht="12" customHeight="1">
      <c r="A58" s="337" t="s">
        <v>129</v>
      </c>
      <c r="B58" s="387" t="s">
        <v>360</v>
      </c>
      <c r="C58" s="379"/>
      <c r="D58" s="379"/>
      <c r="E58" s="362"/>
    </row>
    <row r="59" spans="1:5" s="385" customFormat="1" ht="12" customHeight="1">
      <c r="A59" s="337" t="s">
        <v>154</v>
      </c>
      <c r="B59" s="387" t="s">
        <v>361</v>
      </c>
      <c r="C59" s="379"/>
      <c r="D59" s="379">
        <v>50000</v>
      </c>
      <c r="E59" s="362">
        <v>50000</v>
      </c>
    </row>
    <row r="60" spans="1:5" s="385" customFormat="1" ht="12" customHeight="1" thickBot="1">
      <c r="A60" s="339" t="s">
        <v>362</v>
      </c>
      <c r="B60" s="388" t="s">
        <v>363</v>
      </c>
      <c r="C60" s="379"/>
      <c r="D60" s="379"/>
      <c r="E60" s="362"/>
    </row>
    <row r="61" spans="1:5" s="385" customFormat="1" ht="12" customHeight="1" thickBot="1">
      <c r="A61" s="343" t="s">
        <v>14</v>
      </c>
      <c r="B61" s="344" t="s">
        <v>364</v>
      </c>
      <c r="C61" s="381">
        <f>+C6+C13+C20+C27+C34+C45+C51+C56</f>
        <v>327624451</v>
      </c>
      <c r="D61" s="381">
        <f>+D6+D13+D20+D27+D34+D45+D51+D56</f>
        <v>1035245198</v>
      </c>
      <c r="E61" s="394">
        <f>+E6+E13+E20+E27+E34+E45+E51+E56</f>
        <v>1001263992</v>
      </c>
    </row>
    <row r="62" spans="1:5" s="385" customFormat="1" ht="12" customHeight="1" thickBot="1">
      <c r="A62" s="397" t="s">
        <v>365</v>
      </c>
      <c r="B62" s="365" t="s">
        <v>366</v>
      </c>
      <c r="C62" s="375">
        <f>+C63+C64+C65</f>
        <v>0</v>
      </c>
      <c r="D62" s="375">
        <f>+D63+D64+D65</f>
        <v>0</v>
      </c>
      <c r="E62" s="358">
        <f>+E63+E64+E65</f>
        <v>0</v>
      </c>
    </row>
    <row r="63" spans="1:5" s="385" customFormat="1" ht="12" customHeight="1">
      <c r="A63" s="338" t="s">
        <v>367</v>
      </c>
      <c r="B63" s="386" t="s">
        <v>368</v>
      </c>
      <c r="C63" s="379"/>
      <c r="D63" s="379"/>
      <c r="E63" s="362"/>
    </row>
    <row r="64" spans="1:5" s="385" customFormat="1" ht="12" customHeight="1">
      <c r="A64" s="337" t="s">
        <v>369</v>
      </c>
      <c r="B64" s="387" t="s">
        <v>370</v>
      </c>
      <c r="C64" s="379"/>
      <c r="D64" s="379"/>
      <c r="E64" s="362"/>
    </row>
    <row r="65" spans="1:5" s="385" customFormat="1" ht="12" customHeight="1" thickBot="1">
      <c r="A65" s="339" t="s">
        <v>371</v>
      </c>
      <c r="B65" s="323" t="s">
        <v>413</v>
      </c>
      <c r="C65" s="379"/>
      <c r="D65" s="379"/>
      <c r="E65" s="362"/>
    </row>
    <row r="66" spans="1:5" s="385" customFormat="1" ht="12" customHeight="1" thickBot="1">
      <c r="A66" s="397" t="s">
        <v>373</v>
      </c>
      <c r="B66" s="365" t="s">
        <v>374</v>
      </c>
      <c r="C66" s="375">
        <f>+C67+C68+C69+C70</f>
        <v>0</v>
      </c>
      <c r="D66" s="375">
        <f>+D67+D68+D69+D70</f>
        <v>0</v>
      </c>
      <c r="E66" s="358">
        <f>+E67+E68+E69+E70</f>
        <v>0</v>
      </c>
    </row>
    <row r="67" spans="1:5" s="385" customFormat="1" ht="13.5" customHeight="1">
      <c r="A67" s="338" t="s">
        <v>105</v>
      </c>
      <c r="B67" s="685" t="s">
        <v>375</v>
      </c>
      <c r="C67" s="379"/>
      <c r="D67" s="379"/>
      <c r="E67" s="362"/>
    </row>
    <row r="68" spans="1:5" s="385" customFormat="1" ht="12" customHeight="1">
      <c r="A68" s="337" t="s">
        <v>106</v>
      </c>
      <c r="B68" s="685" t="s">
        <v>737</v>
      </c>
      <c r="C68" s="379"/>
      <c r="D68" s="379"/>
      <c r="E68" s="362"/>
    </row>
    <row r="69" spans="1:5" s="385" customFormat="1" ht="12" customHeight="1">
      <c r="A69" s="337" t="s">
        <v>376</v>
      </c>
      <c r="B69" s="685" t="s">
        <v>377</v>
      </c>
      <c r="C69" s="379"/>
      <c r="D69" s="379"/>
      <c r="E69" s="362"/>
    </row>
    <row r="70" spans="1:5" s="385" customFormat="1" ht="12" customHeight="1" thickBot="1">
      <c r="A70" s="339" t="s">
        <v>378</v>
      </c>
      <c r="B70" s="686" t="s">
        <v>738</v>
      </c>
      <c r="C70" s="379"/>
      <c r="D70" s="379"/>
      <c r="E70" s="362"/>
    </row>
    <row r="71" spans="1:5" s="385" customFormat="1" ht="12" customHeight="1" thickBot="1">
      <c r="A71" s="397" t="s">
        <v>379</v>
      </c>
      <c r="B71" s="365" t="s">
        <v>380</v>
      </c>
      <c r="C71" s="375">
        <f>+C72+C73</f>
        <v>34836549</v>
      </c>
      <c r="D71" s="375">
        <f>+D72+D73</f>
        <v>34836549</v>
      </c>
      <c r="E71" s="358">
        <f>+E72+E73</f>
        <v>34836549</v>
      </c>
    </row>
    <row r="72" spans="1:5" s="385" customFormat="1" ht="12" customHeight="1">
      <c r="A72" s="338" t="s">
        <v>381</v>
      </c>
      <c r="B72" s="386" t="s">
        <v>382</v>
      </c>
      <c r="C72" s="379">
        <v>34836549</v>
      </c>
      <c r="D72" s="379">
        <v>34836549</v>
      </c>
      <c r="E72" s="362">
        <v>34836549</v>
      </c>
    </row>
    <row r="73" spans="1:5" s="385" customFormat="1" ht="12" customHeight="1" thickBot="1">
      <c r="A73" s="339" t="s">
        <v>383</v>
      </c>
      <c r="B73" s="388" t="s">
        <v>384</v>
      </c>
      <c r="C73" s="379"/>
      <c r="D73" s="379"/>
      <c r="E73" s="362"/>
    </row>
    <row r="74" spans="1:5" s="385" customFormat="1" ht="12" customHeight="1" thickBot="1">
      <c r="A74" s="397" t="s">
        <v>385</v>
      </c>
      <c r="B74" s="365" t="s">
        <v>386</v>
      </c>
      <c r="C74" s="375">
        <f>+C75+C76+C77</f>
        <v>0</v>
      </c>
      <c r="D74" s="375">
        <f>+D75+D76+D77</f>
        <v>5994900</v>
      </c>
      <c r="E74" s="358">
        <f>+E75+E76+E77</f>
        <v>5994900</v>
      </c>
    </row>
    <row r="75" spans="1:5" s="385" customFormat="1" ht="12" customHeight="1">
      <c r="A75" s="338" t="s">
        <v>387</v>
      </c>
      <c r="B75" s="386" t="s">
        <v>388</v>
      </c>
      <c r="C75" s="379"/>
      <c r="D75" s="379">
        <v>5994900</v>
      </c>
      <c r="E75" s="362">
        <v>5994900</v>
      </c>
    </row>
    <row r="76" spans="1:5" s="385" customFormat="1" ht="12" customHeight="1">
      <c r="A76" s="337" t="s">
        <v>389</v>
      </c>
      <c r="B76" s="387" t="s">
        <v>390</v>
      </c>
      <c r="C76" s="379"/>
      <c r="D76" s="379"/>
      <c r="E76" s="362"/>
    </row>
    <row r="77" spans="1:5" s="385" customFormat="1" ht="12" customHeight="1" thickBot="1">
      <c r="A77" s="339" t="s">
        <v>391</v>
      </c>
      <c r="B77" s="687" t="s">
        <v>739</v>
      </c>
      <c r="C77" s="379"/>
      <c r="D77" s="379"/>
      <c r="E77" s="362"/>
    </row>
    <row r="78" spans="1:5" s="385" customFormat="1" ht="12" customHeight="1" thickBot="1">
      <c r="A78" s="397" t="s">
        <v>392</v>
      </c>
      <c r="B78" s="365" t="s">
        <v>393</v>
      </c>
      <c r="C78" s="375">
        <f>+C79+C80+C81+C82</f>
        <v>0</v>
      </c>
      <c r="D78" s="375">
        <f>+D79+D80+D81+D82</f>
        <v>0</v>
      </c>
      <c r="E78" s="358">
        <f>+E79+E80+E81+E82</f>
        <v>0</v>
      </c>
    </row>
    <row r="79" spans="1:5" s="385" customFormat="1" ht="12" customHeight="1">
      <c r="A79" s="389" t="s">
        <v>394</v>
      </c>
      <c r="B79" s="386" t="s">
        <v>395</v>
      </c>
      <c r="C79" s="379"/>
      <c r="D79" s="379"/>
      <c r="E79" s="362"/>
    </row>
    <row r="80" spans="1:5" s="385" customFormat="1" ht="12" customHeight="1">
      <c r="A80" s="390" t="s">
        <v>396</v>
      </c>
      <c r="B80" s="387" t="s">
        <v>397</v>
      </c>
      <c r="C80" s="379"/>
      <c r="D80" s="379"/>
      <c r="E80" s="362"/>
    </row>
    <row r="81" spans="1:5" s="385" customFormat="1" ht="12" customHeight="1">
      <c r="A81" s="390" t="s">
        <v>398</v>
      </c>
      <c r="B81" s="387" t="s">
        <v>399</v>
      </c>
      <c r="C81" s="379"/>
      <c r="D81" s="379"/>
      <c r="E81" s="362"/>
    </row>
    <row r="82" spans="1:5" s="385" customFormat="1" ht="12" customHeight="1" thickBot="1">
      <c r="A82" s="398" t="s">
        <v>400</v>
      </c>
      <c r="B82" s="367" t="s">
        <v>401</v>
      </c>
      <c r="C82" s="379"/>
      <c r="D82" s="379"/>
      <c r="E82" s="362"/>
    </row>
    <row r="83" spans="1:5" s="385" customFormat="1" ht="12" customHeight="1" thickBot="1">
      <c r="A83" s="397" t="s">
        <v>402</v>
      </c>
      <c r="B83" s="365" t="s">
        <v>403</v>
      </c>
      <c r="C83" s="400"/>
      <c r="D83" s="400"/>
      <c r="E83" s="401"/>
    </row>
    <row r="84" spans="1:5" s="385" customFormat="1" ht="12" customHeight="1" thickBot="1">
      <c r="A84" s="397" t="s">
        <v>404</v>
      </c>
      <c r="B84" s="321" t="s">
        <v>405</v>
      </c>
      <c r="C84" s="381">
        <f>+C62+C66+C71+C74+C78+C83</f>
        <v>34836549</v>
      </c>
      <c r="D84" s="381">
        <f>+D62+D66+D71+D74+D78+D83</f>
        <v>40831449</v>
      </c>
      <c r="E84" s="394">
        <f>+E62+E66+E71+E74+E78+E83</f>
        <v>40831449</v>
      </c>
    </row>
    <row r="85" spans="1:5" s="385" customFormat="1" ht="12" customHeight="1" thickBot="1">
      <c r="A85" s="399" t="s">
        <v>406</v>
      </c>
      <c r="B85" s="324" t="s">
        <v>407</v>
      </c>
      <c r="C85" s="381">
        <f>+C61+C84</f>
        <v>362461000</v>
      </c>
      <c r="D85" s="381">
        <f>+D61+D84</f>
        <v>1076076647</v>
      </c>
      <c r="E85" s="394">
        <f>+E61+E84</f>
        <v>1042095441</v>
      </c>
    </row>
    <row r="86" spans="1:5" s="385" customFormat="1" ht="12" customHeight="1">
      <c r="A86" s="319"/>
      <c r="B86" s="319"/>
      <c r="C86" s="320"/>
      <c r="D86" s="320"/>
      <c r="E86" s="320"/>
    </row>
    <row r="87" spans="1:5" ht="16.5" customHeight="1">
      <c r="A87" s="706" t="s">
        <v>35</v>
      </c>
      <c r="B87" s="706"/>
      <c r="C87" s="706"/>
      <c r="D87" s="706"/>
      <c r="E87" s="706"/>
    </row>
    <row r="88" spans="1:5" s="391" customFormat="1" ht="16.5" customHeight="1" thickBot="1">
      <c r="A88" s="46" t="s">
        <v>109</v>
      </c>
      <c r="B88" s="46"/>
      <c r="C88" s="352"/>
      <c r="D88" s="352"/>
      <c r="E88" s="352" t="str">
        <f>E2</f>
        <v>Forintban!</v>
      </c>
    </row>
    <row r="89" spans="1:5" s="391" customFormat="1" ht="16.5" customHeight="1">
      <c r="A89" s="707" t="s">
        <v>56</v>
      </c>
      <c r="B89" s="709" t="s">
        <v>172</v>
      </c>
      <c r="C89" s="711" t="str">
        <f>+C3</f>
        <v>2017. évi</v>
      </c>
      <c r="D89" s="711"/>
      <c r="E89" s="712"/>
    </row>
    <row r="90" spans="1:5" ht="37.5" customHeight="1" thickBot="1">
      <c r="A90" s="708"/>
      <c r="B90" s="710"/>
      <c r="C90" s="47" t="s">
        <v>173</v>
      </c>
      <c r="D90" s="47" t="s">
        <v>178</v>
      </c>
      <c r="E90" s="48" t="s">
        <v>179</v>
      </c>
    </row>
    <row r="91" spans="1:5" s="384" customFormat="1" ht="12" customHeight="1" thickBot="1">
      <c r="A91" s="348" t="s">
        <v>408</v>
      </c>
      <c r="B91" s="349" t="s">
        <v>409</v>
      </c>
      <c r="C91" s="349" t="s">
        <v>410</v>
      </c>
      <c r="D91" s="349" t="s">
        <v>411</v>
      </c>
      <c r="E91" s="350" t="s">
        <v>412</v>
      </c>
    </row>
    <row r="92" spans="1:5" ht="12" customHeight="1" thickBot="1">
      <c r="A92" s="345" t="s">
        <v>6</v>
      </c>
      <c r="B92" s="347" t="s">
        <v>414</v>
      </c>
      <c r="C92" s="374">
        <f>SUM(C93:C97)</f>
        <v>339442410</v>
      </c>
      <c r="D92" s="374">
        <f>SUM(D93:D97)</f>
        <v>463064695</v>
      </c>
      <c r="E92" s="329">
        <f>SUM(E93:E97)</f>
        <v>393576120</v>
      </c>
    </row>
    <row r="93" spans="1:5" ht="12" customHeight="1">
      <c r="A93" s="340" t="s">
        <v>68</v>
      </c>
      <c r="B93" s="333" t="s">
        <v>36</v>
      </c>
      <c r="C93" s="77">
        <v>192306000</v>
      </c>
      <c r="D93" s="77">
        <v>192890000</v>
      </c>
      <c r="E93" s="328">
        <v>149699550</v>
      </c>
    </row>
    <row r="94" spans="1:5" ht="12" customHeight="1">
      <c r="A94" s="337" t="s">
        <v>69</v>
      </c>
      <c r="B94" s="331" t="s">
        <v>130</v>
      </c>
      <c r="C94" s="376">
        <v>30527000</v>
      </c>
      <c r="D94" s="376">
        <v>30660925</v>
      </c>
      <c r="E94" s="359">
        <v>25651428</v>
      </c>
    </row>
    <row r="95" spans="1:5" ht="12" customHeight="1">
      <c r="A95" s="337" t="s">
        <v>70</v>
      </c>
      <c r="B95" s="331" t="s">
        <v>97</v>
      </c>
      <c r="C95" s="378">
        <v>68201410</v>
      </c>
      <c r="D95" s="378">
        <v>182848481</v>
      </c>
      <c r="E95" s="361">
        <v>164483949</v>
      </c>
    </row>
    <row r="96" spans="1:5" ht="12" customHeight="1">
      <c r="A96" s="337" t="s">
        <v>71</v>
      </c>
      <c r="B96" s="334" t="s">
        <v>131</v>
      </c>
      <c r="C96" s="378">
        <v>10725000</v>
      </c>
      <c r="D96" s="378">
        <v>17771700</v>
      </c>
      <c r="E96" s="361">
        <v>15303759</v>
      </c>
    </row>
    <row r="97" spans="1:5" ht="12" customHeight="1">
      <c r="A97" s="337" t="s">
        <v>80</v>
      </c>
      <c r="B97" s="342" t="s">
        <v>132</v>
      </c>
      <c r="C97" s="378">
        <v>37683000</v>
      </c>
      <c r="D97" s="378">
        <v>38893589</v>
      </c>
      <c r="E97" s="361">
        <v>38437434</v>
      </c>
    </row>
    <row r="98" spans="1:5" ht="12" customHeight="1">
      <c r="A98" s="337" t="s">
        <v>72</v>
      </c>
      <c r="B98" s="331" t="s">
        <v>415</v>
      </c>
      <c r="C98" s="378"/>
      <c r="D98" s="378"/>
      <c r="E98" s="361"/>
    </row>
    <row r="99" spans="1:5" ht="12" customHeight="1">
      <c r="A99" s="337" t="s">
        <v>73</v>
      </c>
      <c r="B99" s="354" t="s">
        <v>416</v>
      </c>
      <c r="C99" s="378"/>
      <c r="D99" s="378"/>
      <c r="E99" s="361"/>
    </row>
    <row r="100" spans="1:5" ht="12" customHeight="1">
      <c r="A100" s="337" t="s">
        <v>81</v>
      </c>
      <c r="B100" s="355" t="s">
        <v>417</v>
      </c>
      <c r="C100" s="378"/>
      <c r="D100" s="378"/>
      <c r="E100" s="361"/>
    </row>
    <row r="101" spans="1:5" ht="12" customHeight="1">
      <c r="A101" s="337" t="s">
        <v>82</v>
      </c>
      <c r="B101" s="355" t="s">
        <v>418</v>
      </c>
      <c r="C101" s="378"/>
      <c r="D101" s="378"/>
      <c r="E101" s="361"/>
    </row>
    <row r="102" spans="1:5" ht="12" customHeight="1">
      <c r="A102" s="337" t="s">
        <v>83</v>
      </c>
      <c r="B102" s="354" t="s">
        <v>419</v>
      </c>
      <c r="C102" s="378">
        <v>35923000</v>
      </c>
      <c r="D102" s="378">
        <v>37041589</v>
      </c>
      <c r="E102" s="361">
        <v>36585434</v>
      </c>
    </row>
    <row r="103" spans="1:5" ht="12" customHeight="1">
      <c r="A103" s="337" t="s">
        <v>84</v>
      </c>
      <c r="B103" s="354" t="s">
        <v>420</v>
      </c>
      <c r="C103" s="378"/>
      <c r="D103" s="378"/>
      <c r="E103" s="361"/>
    </row>
    <row r="104" spans="1:5" ht="12" customHeight="1">
      <c r="A104" s="337" t="s">
        <v>86</v>
      </c>
      <c r="B104" s="355" t="s">
        <v>421</v>
      </c>
      <c r="C104" s="378"/>
      <c r="D104" s="378"/>
      <c r="E104" s="361"/>
    </row>
    <row r="105" spans="1:5" ht="12" customHeight="1">
      <c r="A105" s="336" t="s">
        <v>133</v>
      </c>
      <c r="B105" s="356" t="s">
        <v>422</v>
      </c>
      <c r="C105" s="378"/>
      <c r="D105" s="378"/>
      <c r="E105" s="361"/>
    </row>
    <row r="106" spans="1:5" ht="12" customHeight="1">
      <c r="A106" s="337" t="s">
        <v>423</v>
      </c>
      <c r="B106" s="356" t="s">
        <v>424</v>
      </c>
      <c r="C106" s="378"/>
      <c r="D106" s="378"/>
      <c r="E106" s="361"/>
    </row>
    <row r="107" spans="1:5" ht="12" customHeight="1" thickBot="1">
      <c r="A107" s="341" t="s">
        <v>425</v>
      </c>
      <c r="B107" s="357" t="s">
        <v>426</v>
      </c>
      <c r="C107" s="78">
        <v>1760000</v>
      </c>
      <c r="D107" s="78">
        <v>1852000</v>
      </c>
      <c r="E107" s="78">
        <v>1852000</v>
      </c>
    </row>
    <row r="108" spans="1:5" ht="12" customHeight="1" thickBot="1">
      <c r="A108" s="343" t="s">
        <v>7</v>
      </c>
      <c r="B108" s="346" t="s">
        <v>427</v>
      </c>
      <c r="C108" s="375">
        <f>+C109+C111+C113</f>
        <v>15282000</v>
      </c>
      <c r="D108" s="375">
        <f>+D109+D111+D113</f>
        <v>605275362</v>
      </c>
      <c r="E108" s="358">
        <f>+E109+E111+E113</f>
        <v>462394671</v>
      </c>
    </row>
    <row r="109" spans="1:5" ht="12" customHeight="1">
      <c r="A109" s="338" t="s">
        <v>74</v>
      </c>
      <c r="B109" s="331" t="s">
        <v>153</v>
      </c>
      <c r="C109" s="377">
        <v>15282000</v>
      </c>
      <c r="D109" s="377">
        <v>603675362</v>
      </c>
      <c r="E109" s="360">
        <v>462394671</v>
      </c>
    </row>
    <row r="110" spans="1:5" ht="12" customHeight="1">
      <c r="A110" s="338" t="s">
        <v>75</v>
      </c>
      <c r="B110" s="335" t="s">
        <v>428</v>
      </c>
      <c r="C110" s="377"/>
      <c r="D110" s="377">
        <v>577883925</v>
      </c>
      <c r="E110" s="360"/>
    </row>
    <row r="111" spans="1:5" ht="15.75">
      <c r="A111" s="338" t="s">
        <v>76</v>
      </c>
      <c r="B111" s="335" t="s">
        <v>134</v>
      </c>
      <c r="C111" s="376"/>
      <c r="D111" s="376">
        <v>1600000</v>
      </c>
      <c r="E111" s="359"/>
    </row>
    <row r="112" spans="1:5" ht="12" customHeight="1">
      <c r="A112" s="338" t="s">
        <v>77</v>
      </c>
      <c r="B112" s="335" t="s">
        <v>429</v>
      </c>
      <c r="C112" s="376"/>
      <c r="D112" s="376"/>
      <c r="E112" s="359"/>
    </row>
    <row r="113" spans="1:5" ht="12" customHeight="1">
      <c r="A113" s="338" t="s">
        <v>78</v>
      </c>
      <c r="B113" s="367" t="s">
        <v>155</v>
      </c>
      <c r="C113" s="376"/>
      <c r="D113" s="376"/>
      <c r="E113" s="359"/>
    </row>
    <row r="114" spans="1:5" ht="21.75" customHeight="1">
      <c r="A114" s="338" t="s">
        <v>85</v>
      </c>
      <c r="B114" s="366" t="s">
        <v>430</v>
      </c>
      <c r="C114" s="376"/>
      <c r="D114" s="376"/>
      <c r="E114" s="359"/>
    </row>
    <row r="115" spans="1:5" ht="24" customHeight="1">
      <c r="A115" s="338" t="s">
        <v>87</v>
      </c>
      <c r="B115" s="382" t="s">
        <v>431</v>
      </c>
      <c r="C115" s="376"/>
      <c r="D115" s="376"/>
      <c r="E115" s="359"/>
    </row>
    <row r="116" spans="1:5" ht="12" customHeight="1">
      <c r="A116" s="338" t="s">
        <v>135</v>
      </c>
      <c r="B116" s="355" t="s">
        <v>418</v>
      </c>
      <c r="C116" s="376"/>
      <c r="D116" s="376"/>
      <c r="E116" s="359"/>
    </row>
    <row r="117" spans="1:5" ht="12" customHeight="1">
      <c r="A117" s="338" t="s">
        <v>136</v>
      </c>
      <c r="B117" s="355" t="s">
        <v>432</v>
      </c>
      <c r="C117" s="376"/>
      <c r="D117" s="376"/>
      <c r="E117" s="359"/>
    </row>
    <row r="118" spans="1:5" ht="12" customHeight="1">
      <c r="A118" s="338" t="s">
        <v>137</v>
      </c>
      <c r="B118" s="355" t="s">
        <v>433</v>
      </c>
      <c r="C118" s="376"/>
      <c r="D118" s="376"/>
      <c r="E118" s="359"/>
    </row>
    <row r="119" spans="1:5" s="402" customFormat="1" ht="12" customHeight="1">
      <c r="A119" s="338" t="s">
        <v>434</v>
      </c>
      <c r="B119" s="355" t="s">
        <v>421</v>
      </c>
      <c r="C119" s="376"/>
      <c r="D119" s="376"/>
      <c r="E119" s="359"/>
    </row>
    <row r="120" spans="1:5" ht="12" customHeight="1">
      <c r="A120" s="338" t="s">
        <v>435</v>
      </c>
      <c r="B120" s="355" t="s">
        <v>436</v>
      </c>
      <c r="C120" s="376"/>
      <c r="D120" s="376"/>
      <c r="E120" s="359"/>
    </row>
    <row r="121" spans="1:5" ht="12" customHeight="1" thickBot="1">
      <c r="A121" s="336" t="s">
        <v>437</v>
      </c>
      <c r="B121" s="355" t="s">
        <v>438</v>
      </c>
      <c r="C121" s="378"/>
      <c r="D121" s="378"/>
      <c r="E121" s="361"/>
    </row>
    <row r="122" spans="1:5" ht="12" customHeight="1" thickBot="1">
      <c r="A122" s="343" t="s">
        <v>8</v>
      </c>
      <c r="B122" s="351" t="s">
        <v>439</v>
      </c>
      <c r="C122" s="375">
        <f>+C123+C124</f>
        <v>2000000</v>
      </c>
      <c r="D122" s="375">
        <f>+D123+D124</f>
        <v>2000000</v>
      </c>
      <c r="E122" s="358">
        <f>+E123+E124</f>
        <v>0</v>
      </c>
    </row>
    <row r="123" spans="1:5" ht="12" customHeight="1">
      <c r="A123" s="338" t="s">
        <v>57</v>
      </c>
      <c r="B123" s="332" t="s">
        <v>44</v>
      </c>
      <c r="C123" s="377">
        <v>1000000</v>
      </c>
      <c r="D123" s="377">
        <v>1000000</v>
      </c>
      <c r="E123" s="360"/>
    </row>
    <row r="124" spans="1:5" ht="12" customHeight="1" thickBot="1">
      <c r="A124" s="339" t="s">
        <v>58</v>
      </c>
      <c r="B124" s="335" t="s">
        <v>45</v>
      </c>
      <c r="C124" s="378">
        <v>1000000</v>
      </c>
      <c r="D124" s="378">
        <v>1000000</v>
      </c>
      <c r="E124" s="361"/>
    </row>
    <row r="125" spans="1:5" ht="12" customHeight="1" thickBot="1">
      <c r="A125" s="343" t="s">
        <v>9</v>
      </c>
      <c r="B125" s="351" t="s">
        <v>440</v>
      </c>
      <c r="C125" s="375">
        <f>+C92+C108+C122</f>
        <v>356724410</v>
      </c>
      <c r="D125" s="375">
        <f>+D92+D108+D122</f>
        <v>1070340057</v>
      </c>
      <c r="E125" s="358">
        <f>+E92+E108+E122</f>
        <v>855970791</v>
      </c>
    </row>
    <row r="126" spans="1:5" ht="12" customHeight="1" thickBot="1">
      <c r="A126" s="343" t="s">
        <v>10</v>
      </c>
      <c r="B126" s="351" t="s">
        <v>441</v>
      </c>
      <c r="C126" s="375">
        <f>+C127+C128+C129</f>
        <v>0</v>
      </c>
      <c r="D126" s="375">
        <f>+D127+D128+D129</f>
        <v>0</v>
      </c>
      <c r="E126" s="358">
        <f>+E127+E128+E129</f>
        <v>0</v>
      </c>
    </row>
    <row r="127" spans="1:5" ht="12" customHeight="1">
      <c r="A127" s="338" t="s">
        <v>61</v>
      </c>
      <c r="B127" s="332" t="s">
        <v>442</v>
      </c>
      <c r="C127" s="376"/>
      <c r="D127" s="376"/>
      <c r="E127" s="359"/>
    </row>
    <row r="128" spans="1:5" ht="12" customHeight="1">
      <c r="A128" s="338" t="s">
        <v>62</v>
      </c>
      <c r="B128" s="332" t="s">
        <v>443</v>
      </c>
      <c r="C128" s="376"/>
      <c r="D128" s="376"/>
      <c r="E128" s="359"/>
    </row>
    <row r="129" spans="1:5" ht="12" customHeight="1" thickBot="1">
      <c r="A129" s="336" t="s">
        <v>63</v>
      </c>
      <c r="B129" s="330" t="s">
        <v>444</v>
      </c>
      <c r="C129" s="376"/>
      <c r="D129" s="376"/>
      <c r="E129" s="359"/>
    </row>
    <row r="130" spans="1:5" ht="12" customHeight="1" thickBot="1">
      <c r="A130" s="343" t="s">
        <v>11</v>
      </c>
      <c r="B130" s="351" t="s">
        <v>445</v>
      </c>
      <c r="C130" s="375">
        <f>+C131+C132+C134+C133</f>
        <v>0</v>
      </c>
      <c r="D130" s="375">
        <f>+D131+D132+D134+D133</f>
        <v>0</v>
      </c>
      <c r="E130" s="358">
        <f>+E131+E132+E134+E133</f>
        <v>0</v>
      </c>
    </row>
    <row r="131" spans="1:5" ht="12" customHeight="1">
      <c r="A131" s="338" t="s">
        <v>64</v>
      </c>
      <c r="B131" s="332" t="s">
        <v>446</v>
      </c>
      <c r="C131" s="376"/>
      <c r="D131" s="376"/>
      <c r="E131" s="359"/>
    </row>
    <row r="132" spans="1:5" ht="12" customHeight="1">
      <c r="A132" s="338" t="s">
        <v>65</v>
      </c>
      <c r="B132" s="332" t="s">
        <v>447</v>
      </c>
      <c r="C132" s="376"/>
      <c r="D132" s="376"/>
      <c r="E132" s="359"/>
    </row>
    <row r="133" spans="1:5" ht="12" customHeight="1">
      <c r="A133" s="338" t="s">
        <v>345</v>
      </c>
      <c r="B133" s="332" t="s">
        <v>448</v>
      </c>
      <c r="C133" s="376"/>
      <c r="D133" s="376"/>
      <c r="E133" s="359"/>
    </row>
    <row r="134" spans="1:5" ht="12" customHeight="1" thickBot="1">
      <c r="A134" s="336" t="s">
        <v>347</v>
      </c>
      <c r="B134" s="330" t="s">
        <v>449</v>
      </c>
      <c r="C134" s="376"/>
      <c r="D134" s="376"/>
      <c r="E134" s="359"/>
    </row>
    <row r="135" spans="1:5" ht="12" customHeight="1" thickBot="1">
      <c r="A135" s="343" t="s">
        <v>12</v>
      </c>
      <c r="B135" s="351" t="s">
        <v>450</v>
      </c>
      <c r="C135" s="381">
        <f>+C136+C137+C138+C139</f>
        <v>5736590</v>
      </c>
      <c r="D135" s="381">
        <f>+D136+D137+D138+D139</f>
        <v>5736590</v>
      </c>
      <c r="E135" s="394">
        <f>+E136+E137+E138+E139</f>
        <v>5736590</v>
      </c>
    </row>
    <row r="136" spans="1:5" ht="12" customHeight="1">
      <c r="A136" s="338" t="s">
        <v>66</v>
      </c>
      <c r="B136" s="332" t="s">
        <v>451</v>
      </c>
      <c r="C136" s="376"/>
      <c r="D136" s="376"/>
      <c r="E136" s="359"/>
    </row>
    <row r="137" spans="1:5" ht="12" customHeight="1">
      <c r="A137" s="338" t="s">
        <v>67</v>
      </c>
      <c r="B137" s="332" t="s">
        <v>452</v>
      </c>
      <c r="C137" s="376">
        <v>5736590</v>
      </c>
      <c r="D137" s="376">
        <v>5736590</v>
      </c>
      <c r="E137" s="376">
        <v>5736590</v>
      </c>
    </row>
    <row r="138" spans="1:5" ht="12" customHeight="1">
      <c r="A138" s="338" t="s">
        <v>354</v>
      </c>
      <c r="B138" s="332" t="s">
        <v>453</v>
      </c>
      <c r="C138" s="376"/>
      <c r="D138" s="376"/>
      <c r="E138" s="359"/>
    </row>
    <row r="139" spans="1:5" ht="12" customHeight="1" thickBot="1">
      <c r="A139" s="336" t="s">
        <v>356</v>
      </c>
      <c r="B139" s="330" t="s">
        <v>454</v>
      </c>
      <c r="C139" s="376"/>
      <c r="D139" s="376"/>
      <c r="E139" s="359"/>
    </row>
    <row r="140" spans="1:9" ht="15" customHeight="1" thickBot="1">
      <c r="A140" s="343" t="s">
        <v>13</v>
      </c>
      <c r="B140" s="351" t="s">
        <v>455</v>
      </c>
      <c r="C140" s="79">
        <f>+C141+C142+C143+C144</f>
        <v>0</v>
      </c>
      <c r="D140" s="79">
        <f>+D141+D142+D143+D144</f>
        <v>0</v>
      </c>
      <c r="E140" s="327">
        <f>+E141+E142+E143+E144</f>
        <v>0</v>
      </c>
      <c r="F140" s="392"/>
      <c r="G140" s="393"/>
      <c r="H140" s="393"/>
      <c r="I140" s="393"/>
    </row>
    <row r="141" spans="1:5" s="385" customFormat="1" ht="12.75" customHeight="1">
      <c r="A141" s="338" t="s">
        <v>128</v>
      </c>
      <c r="B141" s="332" t="s">
        <v>456</v>
      </c>
      <c r="C141" s="376"/>
      <c r="D141" s="376"/>
      <c r="E141" s="359"/>
    </row>
    <row r="142" spans="1:5" ht="12.75" customHeight="1">
      <c r="A142" s="338" t="s">
        <v>129</v>
      </c>
      <c r="B142" s="332" t="s">
        <v>457</v>
      </c>
      <c r="C142" s="376"/>
      <c r="D142" s="376"/>
      <c r="E142" s="359"/>
    </row>
    <row r="143" spans="1:5" ht="12.75" customHeight="1">
      <c r="A143" s="338" t="s">
        <v>154</v>
      </c>
      <c r="B143" s="332" t="s">
        <v>458</v>
      </c>
      <c r="C143" s="376"/>
      <c r="D143" s="376"/>
      <c r="E143" s="359"/>
    </row>
    <row r="144" spans="1:5" ht="12.75" customHeight="1" thickBot="1">
      <c r="A144" s="338" t="s">
        <v>362</v>
      </c>
      <c r="B144" s="332" t="s">
        <v>459</v>
      </c>
      <c r="C144" s="376"/>
      <c r="D144" s="376"/>
      <c r="E144" s="359"/>
    </row>
    <row r="145" spans="1:5" ht="16.5" thickBot="1">
      <c r="A145" s="343" t="s">
        <v>14</v>
      </c>
      <c r="B145" s="351" t="s">
        <v>460</v>
      </c>
      <c r="C145" s="325">
        <f>+C126+C130+C135+C140</f>
        <v>5736590</v>
      </c>
      <c r="D145" s="325">
        <f>+D126+D130+D135+D140</f>
        <v>5736590</v>
      </c>
      <c r="E145" s="326">
        <f>+E126+E130+E135+E140</f>
        <v>5736590</v>
      </c>
    </row>
    <row r="146" spans="1:5" ht="16.5" thickBot="1">
      <c r="A146" s="368" t="s">
        <v>15</v>
      </c>
      <c r="B146" s="371" t="s">
        <v>461</v>
      </c>
      <c r="C146" s="325">
        <f>+C125+C145</f>
        <v>362461000</v>
      </c>
      <c r="D146" s="325">
        <f>+D125+D145</f>
        <v>1076076647</v>
      </c>
      <c r="E146" s="326">
        <f>+E125+E145</f>
        <v>861707381</v>
      </c>
    </row>
    <row r="148" spans="1:5" ht="18.75" customHeight="1">
      <c r="A148" s="705" t="s">
        <v>462</v>
      </c>
      <c r="B148" s="705"/>
      <c r="C148" s="705"/>
      <c r="D148" s="705"/>
      <c r="E148" s="705"/>
    </row>
    <row r="149" spans="1:5" ht="13.5" customHeight="1" thickBot="1">
      <c r="A149" s="353" t="s">
        <v>110</v>
      </c>
      <c r="B149" s="353"/>
      <c r="C149" s="383"/>
      <c r="E149" s="370" t="str">
        <f>E88</f>
        <v>Forintban!</v>
      </c>
    </row>
    <row r="150" spans="1:5" ht="21.75" thickBot="1">
      <c r="A150" s="343">
        <v>1</v>
      </c>
      <c r="B150" s="346" t="s">
        <v>463</v>
      </c>
      <c r="C150" s="369">
        <f>+C61-C125</f>
        <v>-29099959</v>
      </c>
      <c r="D150" s="369">
        <f>+D61-D125</f>
        <v>-35094859</v>
      </c>
      <c r="E150" s="369">
        <f>+E61-E125</f>
        <v>145293201</v>
      </c>
    </row>
    <row r="151" spans="1:5" ht="21.75" thickBot="1">
      <c r="A151" s="343" t="s">
        <v>7</v>
      </c>
      <c r="B151" s="346" t="s">
        <v>464</v>
      </c>
      <c r="C151" s="369">
        <f>+C84-C145</f>
        <v>29099959</v>
      </c>
      <c r="D151" s="369">
        <f>+D84-D145</f>
        <v>35094859</v>
      </c>
      <c r="E151" s="369">
        <f>+E84-E145</f>
        <v>35094859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2" customFormat="1" ht="12.75" customHeight="1">
      <c r="C161" s="373"/>
      <c r="D161" s="373"/>
      <c r="E161" s="373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CE,Félkövér"&amp;12Györtelek Község Önkormányzat
2017. ÉVI ZÁRSZÁMADÁS
KÖTELEZŐ FELADATAINAK MÉRLEGE 
&amp;R&amp;"Times New Roman CE,Félkövér dőlt"&amp;11 1.2. számú melléklet a 5/2018. (V.31)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zoomScale="130" zoomScaleNormal="130" workbookViewId="0" topLeftCell="A1">
      <selection activeCell="K1" sqref="K1:K1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95"/>
      <c r="B1" s="96"/>
      <c r="C1" s="96"/>
      <c r="D1" s="96"/>
      <c r="E1" s="96"/>
      <c r="F1" s="96"/>
      <c r="G1" s="96"/>
      <c r="H1" s="96"/>
      <c r="I1" s="96"/>
      <c r="J1" s="97">
        <f>'11 melléklet '!E2</f>
        <v>0</v>
      </c>
      <c r="K1" s="715" t="str">
        <f>+CONCATENATE("13. számú melléklet a  5/",LEFT(ÖSSZEFÜGGÉSEK!A4,4)+1,". (V.31.) önkormányzati rendelethez")</f>
        <v>13. számú melléklet a  5/2018. (V.31.) önkormányzati rendelethez</v>
      </c>
    </row>
    <row r="2" spans="1:11" s="101" customFormat="1" ht="26.25" customHeight="1">
      <c r="A2" s="765" t="s">
        <v>56</v>
      </c>
      <c r="B2" s="767" t="s">
        <v>183</v>
      </c>
      <c r="C2" s="767" t="s">
        <v>184</v>
      </c>
      <c r="D2" s="767" t="s">
        <v>185</v>
      </c>
      <c r="E2" s="767" t="str">
        <f>+CONCATENATE(LEFT(ÖSSZEFÜGGÉSEK!A4,4),". évi teljesítés")</f>
        <v>2017. évi teljesítés</v>
      </c>
      <c r="F2" s="98" t="s">
        <v>186</v>
      </c>
      <c r="G2" s="99"/>
      <c r="H2" s="99"/>
      <c r="I2" s="100"/>
      <c r="J2" s="770" t="s">
        <v>187</v>
      </c>
      <c r="K2" s="715"/>
    </row>
    <row r="3" spans="1:11" s="105" customFormat="1" ht="32.25" customHeight="1" thickBot="1">
      <c r="A3" s="766"/>
      <c r="B3" s="768"/>
      <c r="C3" s="768"/>
      <c r="D3" s="769"/>
      <c r="E3" s="769"/>
      <c r="F3" s="102" t="str">
        <f>+CONCATENATE(LEFT(ÖSSZEFÜGGÉSEK!A4,4)+1,".")</f>
        <v>2018.</v>
      </c>
      <c r="G3" s="103" t="str">
        <f>+CONCATENATE(LEFT(ÖSSZEFÜGGÉSEK!A4,4)+2,".")</f>
        <v>2019.</v>
      </c>
      <c r="H3" s="103" t="str">
        <f>+CONCATENATE(LEFT(ÖSSZEFÜGGÉSEK!A4,4)+3,".")</f>
        <v>2020.</v>
      </c>
      <c r="I3" s="104" t="str">
        <f>+CONCATENATE(LEFT(ÖSSZEFÜGGÉSEK!A4,4)+3,". után")</f>
        <v>2020. után</v>
      </c>
      <c r="J3" s="771"/>
      <c r="K3" s="715"/>
    </row>
    <row r="4" spans="1:11" s="107" customFormat="1" ht="13.5" customHeight="1" thickBot="1">
      <c r="A4" s="564" t="s">
        <v>408</v>
      </c>
      <c r="B4" s="106" t="s">
        <v>579</v>
      </c>
      <c r="C4" s="565" t="s">
        <v>410</v>
      </c>
      <c r="D4" s="565" t="s">
        <v>411</v>
      </c>
      <c r="E4" s="565" t="s">
        <v>412</v>
      </c>
      <c r="F4" s="565" t="s">
        <v>488</v>
      </c>
      <c r="G4" s="565" t="s">
        <v>489</v>
      </c>
      <c r="H4" s="565" t="s">
        <v>490</v>
      </c>
      <c r="I4" s="565" t="s">
        <v>491</v>
      </c>
      <c r="J4" s="566" t="s">
        <v>682</v>
      </c>
      <c r="K4" s="715"/>
    </row>
    <row r="5" spans="1:11" ht="33.75" customHeight="1">
      <c r="A5" s="108" t="s">
        <v>6</v>
      </c>
      <c r="B5" s="109" t="s">
        <v>188</v>
      </c>
      <c r="C5" s="110"/>
      <c r="D5" s="111">
        <f aca="true" t="shared" si="0" ref="D5:I5">SUM(D6:D7)</f>
        <v>0</v>
      </c>
      <c r="E5" s="111">
        <f t="shared" si="0"/>
        <v>0</v>
      </c>
      <c r="F5" s="111">
        <f t="shared" si="0"/>
        <v>0</v>
      </c>
      <c r="G5" s="111">
        <f t="shared" si="0"/>
        <v>0</v>
      </c>
      <c r="H5" s="111">
        <f t="shared" si="0"/>
        <v>0</v>
      </c>
      <c r="I5" s="112">
        <f t="shared" si="0"/>
        <v>0</v>
      </c>
      <c r="J5" s="113">
        <f aca="true" t="shared" si="1" ref="J5:J17">SUM(F5:I5)</f>
        <v>0</v>
      </c>
      <c r="K5" s="715"/>
    </row>
    <row r="6" spans="1:11" ht="21" customHeight="1">
      <c r="A6" s="114" t="s">
        <v>7</v>
      </c>
      <c r="B6" s="115" t="s">
        <v>189</v>
      </c>
      <c r="C6" s="116"/>
      <c r="D6" s="2"/>
      <c r="E6" s="2"/>
      <c r="F6" s="2"/>
      <c r="G6" s="2"/>
      <c r="H6" s="2"/>
      <c r="I6" s="50"/>
      <c r="J6" s="117">
        <f t="shared" si="1"/>
        <v>0</v>
      </c>
      <c r="K6" s="715"/>
    </row>
    <row r="7" spans="1:11" ht="21" customHeight="1">
      <c r="A7" s="114" t="s">
        <v>8</v>
      </c>
      <c r="B7" s="115" t="s">
        <v>189</v>
      </c>
      <c r="C7" s="116"/>
      <c r="D7" s="2"/>
      <c r="E7" s="2"/>
      <c r="F7" s="2"/>
      <c r="G7" s="2"/>
      <c r="H7" s="2"/>
      <c r="I7" s="50"/>
      <c r="J7" s="117">
        <f t="shared" si="1"/>
        <v>0</v>
      </c>
      <c r="K7" s="715"/>
    </row>
    <row r="8" spans="1:11" ht="36" customHeight="1">
      <c r="A8" s="114" t="s">
        <v>9</v>
      </c>
      <c r="B8" s="118" t="s">
        <v>190</v>
      </c>
      <c r="C8" s="119"/>
      <c r="D8" s="120">
        <f aca="true" t="shared" si="2" ref="D8:I8">SUM(D9:D10)</f>
        <v>0</v>
      </c>
      <c r="E8" s="120">
        <f t="shared" si="2"/>
        <v>0</v>
      </c>
      <c r="F8" s="120">
        <f t="shared" si="2"/>
        <v>0</v>
      </c>
      <c r="G8" s="120">
        <f t="shared" si="2"/>
        <v>0</v>
      </c>
      <c r="H8" s="120">
        <f t="shared" si="2"/>
        <v>0</v>
      </c>
      <c r="I8" s="121">
        <f t="shared" si="2"/>
        <v>0</v>
      </c>
      <c r="J8" s="122">
        <f t="shared" si="1"/>
        <v>0</v>
      </c>
      <c r="K8" s="715"/>
    </row>
    <row r="9" spans="1:11" ht="21" customHeight="1">
      <c r="A9" s="114" t="s">
        <v>10</v>
      </c>
      <c r="B9" s="115" t="s">
        <v>189</v>
      </c>
      <c r="C9" s="116"/>
      <c r="D9" s="2"/>
      <c r="E9" s="2"/>
      <c r="F9" s="2"/>
      <c r="G9" s="2"/>
      <c r="H9" s="2"/>
      <c r="I9" s="50"/>
      <c r="J9" s="117">
        <f t="shared" si="1"/>
        <v>0</v>
      </c>
      <c r="K9" s="715"/>
    </row>
    <row r="10" spans="1:11" ht="18" customHeight="1">
      <c r="A10" s="114" t="s">
        <v>11</v>
      </c>
      <c r="B10" s="115" t="s">
        <v>189</v>
      </c>
      <c r="C10" s="116"/>
      <c r="D10" s="2"/>
      <c r="E10" s="2"/>
      <c r="F10" s="2"/>
      <c r="G10" s="2"/>
      <c r="H10" s="2"/>
      <c r="I10" s="50"/>
      <c r="J10" s="117">
        <f t="shared" si="1"/>
        <v>0</v>
      </c>
      <c r="K10" s="715"/>
    </row>
    <row r="11" spans="1:11" ht="21" customHeight="1">
      <c r="A11" s="114" t="s">
        <v>12</v>
      </c>
      <c r="B11" s="123" t="s">
        <v>191</v>
      </c>
      <c r="C11" s="119"/>
      <c r="D11" s="120">
        <f aca="true" t="shared" si="3" ref="D11:I11">SUM(D12:D12)</f>
        <v>0</v>
      </c>
      <c r="E11" s="120">
        <f t="shared" si="3"/>
        <v>0</v>
      </c>
      <c r="F11" s="120">
        <f t="shared" si="3"/>
        <v>0</v>
      </c>
      <c r="G11" s="120">
        <f t="shared" si="3"/>
        <v>0</v>
      </c>
      <c r="H11" s="120">
        <f t="shared" si="3"/>
        <v>0</v>
      </c>
      <c r="I11" s="121">
        <f t="shared" si="3"/>
        <v>0</v>
      </c>
      <c r="J11" s="122">
        <f t="shared" si="1"/>
        <v>0</v>
      </c>
      <c r="K11" s="715"/>
    </row>
    <row r="12" spans="1:11" ht="21" customHeight="1">
      <c r="A12" s="114" t="s">
        <v>13</v>
      </c>
      <c r="B12" s="115" t="s">
        <v>189</v>
      </c>
      <c r="C12" s="116"/>
      <c r="D12" s="2"/>
      <c r="E12" s="2"/>
      <c r="F12" s="2"/>
      <c r="G12" s="2"/>
      <c r="H12" s="2"/>
      <c r="I12" s="50"/>
      <c r="J12" s="117">
        <f t="shared" si="1"/>
        <v>0</v>
      </c>
      <c r="K12" s="715"/>
    </row>
    <row r="13" spans="1:11" ht="21" customHeight="1">
      <c r="A13" s="114" t="s">
        <v>14</v>
      </c>
      <c r="B13" s="123" t="s">
        <v>192</v>
      </c>
      <c r="C13" s="119"/>
      <c r="D13" s="120">
        <f aca="true" t="shared" si="4" ref="D13:I13">SUM(D14:D14)</f>
        <v>0</v>
      </c>
      <c r="E13" s="120">
        <f t="shared" si="4"/>
        <v>0</v>
      </c>
      <c r="F13" s="120">
        <f t="shared" si="4"/>
        <v>0</v>
      </c>
      <c r="G13" s="120">
        <f t="shared" si="4"/>
        <v>0</v>
      </c>
      <c r="H13" s="120">
        <f t="shared" si="4"/>
        <v>0</v>
      </c>
      <c r="I13" s="121">
        <f t="shared" si="4"/>
        <v>0</v>
      </c>
      <c r="J13" s="122">
        <f t="shared" si="1"/>
        <v>0</v>
      </c>
      <c r="K13" s="715"/>
    </row>
    <row r="14" spans="1:11" ht="21" customHeight="1">
      <c r="A14" s="114" t="s">
        <v>15</v>
      </c>
      <c r="B14" s="115" t="s">
        <v>189</v>
      </c>
      <c r="C14" s="116"/>
      <c r="D14" s="2"/>
      <c r="E14" s="2"/>
      <c r="F14" s="2"/>
      <c r="G14" s="2"/>
      <c r="H14" s="2"/>
      <c r="I14" s="50"/>
      <c r="J14" s="117">
        <f t="shared" si="1"/>
        <v>0</v>
      </c>
      <c r="K14" s="715"/>
    </row>
    <row r="15" spans="1:11" ht="21" customHeight="1">
      <c r="A15" s="124" t="s">
        <v>16</v>
      </c>
      <c r="B15" s="125" t="s">
        <v>193</v>
      </c>
      <c r="C15" s="126"/>
      <c r="D15" s="127">
        <f aca="true" t="shared" si="5" ref="D15:I15">SUM(D16:D17)</f>
        <v>0</v>
      </c>
      <c r="E15" s="127">
        <f t="shared" si="5"/>
        <v>0</v>
      </c>
      <c r="F15" s="127">
        <f t="shared" si="5"/>
        <v>0</v>
      </c>
      <c r="G15" s="127">
        <f t="shared" si="5"/>
        <v>0</v>
      </c>
      <c r="H15" s="127">
        <f t="shared" si="5"/>
        <v>0</v>
      </c>
      <c r="I15" s="128">
        <f t="shared" si="5"/>
        <v>0</v>
      </c>
      <c r="J15" s="122">
        <f t="shared" si="1"/>
        <v>0</v>
      </c>
      <c r="K15" s="715"/>
    </row>
    <row r="16" spans="1:11" ht="21" customHeight="1">
      <c r="A16" s="124" t="s">
        <v>17</v>
      </c>
      <c r="B16" s="115" t="s">
        <v>189</v>
      </c>
      <c r="C16" s="116"/>
      <c r="D16" s="2"/>
      <c r="E16" s="2"/>
      <c r="F16" s="2"/>
      <c r="G16" s="2"/>
      <c r="H16" s="2"/>
      <c r="I16" s="50"/>
      <c r="J16" s="117">
        <f t="shared" si="1"/>
        <v>0</v>
      </c>
      <c r="K16" s="715"/>
    </row>
    <row r="17" spans="1:11" ht="21" customHeight="1" thickBot="1">
      <c r="A17" s="124" t="s">
        <v>18</v>
      </c>
      <c r="B17" s="115" t="s">
        <v>189</v>
      </c>
      <c r="C17" s="129"/>
      <c r="D17" s="130"/>
      <c r="E17" s="130"/>
      <c r="F17" s="130"/>
      <c r="G17" s="130"/>
      <c r="H17" s="130"/>
      <c r="I17" s="131"/>
      <c r="J17" s="117">
        <f t="shared" si="1"/>
        <v>0</v>
      </c>
      <c r="K17" s="715"/>
    </row>
    <row r="18" spans="1:11" ht="21" customHeight="1" thickBot="1">
      <c r="A18" s="132" t="s">
        <v>19</v>
      </c>
      <c r="B18" s="133" t="s">
        <v>194</v>
      </c>
      <c r="C18" s="134"/>
      <c r="D18" s="135">
        <f aca="true" t="shared" si="6" ref="D18:J18">D5+D8+D11+D13+D15</f>
        <v>0</v>
      </c>
      <c r="E18" s="135">
        <f t="shared" si="6"/>
        <v>0</v>
      </c>
      <c r="F18" s="135">
        <f t="shared" si="6"/>
        <v>0</v>
      </c>
      <c r="G18" s="135">
        <f t="shared" si="6"/>
        <v>0</v>
      </c>
      <c r="H18" s="135">
        <f t="shared" si="6"/>
        <v>0</v>
      </c>
      <c r="I18" s="136">
        <f t="shared" si="6"/>
        <v>0</v>
      </c>
      <c r="J18" s="137">
        <f t="shared" si="6"/>
        <v>0</v>
      </c>
      <c r="K18" s="715"/>
    </row>
  </sheetData>
  <sheetProtection sheet="1" objects="1" scenarios="1"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="130" zoomScaleNormal="13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9" customFormat="1" ht="15.75" thickBot="1">
      <c r="A1" s="138"/>
      <c r="H1" s="139">
        <f>'13 sz mell'!J1</f>
        <v>0</v>
      </c>
      <c r="I1" s="772" t="str">
        <f>+CONCATENATE("1. számú tájékoztató tábla a 5/",LEFT(ÖSSZEFÜGGÉSEK!A4,4)+1,". (V.31.) önkormányzati rendelethez")</f>
        <v>1. számú tájékoztató tábla a 5/2018. (V.31.) önkormányzati rendelethez</v>
      </c>
    </row>
    <row r="2" spans="1:9" s="101" customFormat="1" ht="26.25" customHeight="1">
      <c r="A2" s="740" t="s">
        <v>56</v>
      </c>
      <c r="B2" s="776" t="s">
        <v>195</v>
      </c>
      <c r="C2" s="740" t="s">
        <v>196</v>
      </c>
      <c r="D2" s="740" t="s">
        <v>197</v>
      </c>
      <c r="E2" s="778" t="str">
        <f>+CONCATENATE("Hitel, kölcsön állomány ",LEFT(ÖSSZEFÜGGÉSEK!A4,4),". dec. 31-én")</f>
        <v>Hitel, kölcsön állomány 2017. dec. 31-én</v>
      </c>
      <c r="F2" s="780" t="s">
        <v>198</v>
      </c>
      <c r="G2" s="781"/>
      <c r="H2" s="773" t="str">
        <f>+CONCATENATE(LEFT(ÖSSZEFÜGGÉSEK!A4,4)+2,". után")</f>
        <v>2019. után</v>
      </c>
      <c r="I2" s="772"/>
    </row>
    <row r="3" spans="1:9" s="105" customFormat="1" ht="40.5" customHeight="1" thickBot="1">
      <c r="A3" s="775"/>
      <c r="B3" s="777"/>
      <c r="C3" s="777"/>
      <c r="D3" s="775"/>
      <c r="E3" s="779"/>
      <c r="F3" s="140" t="str">
        <f>+CONCATENATE(LEFT(ÖSSZEFÜGGÉSEK!A4,4)+1,".")</f>
        <v>2018.</v>
      </c>
      <c r="G3" s="141" t="str">
        <f>+CONCATENATE(LEFT(ÖSSZEFÜGGÉSEK!A4,4)+2,".")</f>
        <v>2019.</v>
      </c>
      <c r="H3" s="774"/>
      <c r="I3" s="772"/>
    </row>
    <row r="4" spans="1:9" s="145" customFormat="1" ht="12.75" customHeight="1" thickBot="1">
      <c r="A4" s="142" t="s">
        <v>408</v>
      </c>
      <c r="B4" s="94" t="s">
        <v>409</v>
      </c>
      <c r="C4" s="94" t="s">
        <v>410</v>
      </c>
      <c r="D4" s="143" t="s">
        <v>411</v>
      </c>
      <c r="E4" s="142" t="s">
        <v>412</v>
      </c>
      <c r="F4" s="143" t="s">
        <v>488</v>
      </c>
      <c r="G4" s="143" t="s">
        <v>489</v>
      </c>
      <c r="H4" s="144" t="s">
        <v>490</v>
      </c>
      <c r="I4" s="772"/>
    </row>
    <row r="5" spans="1:9" ht="22.5" customHeight="1" thickBot="1">
      <c r="A5" s="146" t="s">
        <v>6</v>
      </c>
      <c r="B5" s="147" t="s">
        <v>199</v>
      </c>
      <c r="C5" s="148"/>
      <c r="D5" s="149"/>
      <c r="E5" s="150">
        <f>SUM(E6:E11)</f>
        <v>0</v>
      </c>
      <c r="F5" s="151">
        <f>SUM(F6:F11)</f>
        <v>0</v>
      </c>
      <c r="G5" s="151">
        <f>SUM(G6:G11)</f>
        <v>0</v>
      </c>
      <c r="H5" s="152">
        <f>SUM(H6:H11)</f>
        <v>0</v>
      </c>
      <c r="I5" s="772"/>
    </row>
    <row r="6" spans="1:9" ht="22.5" customHeight="1">
      <c r="A6" s="153" t="s">
        <v>7</v>
      </c>
      <c r="B6" s="154" t="s">
        <v>189</v>
      </c>
      <c r="C6" s="155"/>
      <c r="D6" s="156"/>
      <c r="E6" s="157"/>
      <c r="F6" s="2"/>
      <c r="G6" s="2"/>
      <c r="H6" s="158"/>
      <c r="I6" s="772"/>
    </row>
    <row r="7" spans="1:9" ht="22.5" customHeight="1">
      <c r="A7" s="153" t="s">
        <v>8</v>
      </c>
      <c r="B7" s="154" t="s">
        <v>189</v>
      </c>
      <c r="C7" s="155"/>
      <c r="D7" s="156"/>
      <c r="E7" s="157"/>
      <c r="F7" s="2"/>
      <c r="G7" s="2"/>
      <c r="H7" s="158"/>
      <c r="I7" s="772"/>
    </row>
    <row r="8" spans="1:9" ht="22.5" customHeight="1">
      <c r="A8" s="153" t="s">
        <v>9</v>
      </c>
      <c r="B8" s="154" t="s">
        <v>189</v>
      </c>
      <c r="C8" s="155"/>
      <c r="D8" s="156"/>
      <c r="E8" s="157"/>
      <c r="F8" s="2"/>
      <c r="G8" s="2"/>
      <c r="H8" s="158"/>
      <c r="I8" s="772"/>
    </row>
    <row r="9" spans="1:9" ht="22.5" customHeight="1">
      <c r="A9" s="153" t="s">
        <v>10</v>
      </c>
      <c r="B9" s="154" t="s">
        <v>189</v>
      </c>
      <c r="C9" s="155"/>
      <c r="D9" s="156"/>
      <c r="E9" s="157"/>
      <c r="F9" s="2"/>
      <c r="G9" s="2"/>
      <c r="H9" s="158"/>
      <c r="I9" s="772"/>
    </row>
    <row r="10" spans="1:9" ht="22.5" customHeight="1">
      <c r="A10" s="153" t="s">
        <v>11</v>
      </c>
      <c r="B10" s="154" t="s">
        <v>189</v>
      </c>
      <c r="C10" s="155"/>
      <c r="D10" s="156"/>
      <c r="E10" s="157"/>
      <c r="F10" s="2"/>
      <c r="G10" s="2"/>
      <c r="H10" s="158"/>
      <c r="I10" s="772"/>
    </row>
    <row r="11" spans="1:9" ht="22.5" customHeight="1" thickBot="1">
      <c r="A11" s="153" t="s">
        <v>12</v>
      </c>
      <c r="B11" s="154" t="s">
        <v>189</v>
      </c>
      <c r="C11" s="155"/>
      <c r="D11" s="156"/>
      <c r="E11" s="157"/>
      <c r="F11" s="2"/>
      <c r="G11" s="2"/>
      <c r="H11" s="158"/>
      <c r="I11" s="772"/>
    </row>
    <row r="12" spans="1:9" ht="22.5" customHeight="1" thickBot="1">
      <c r="A12" s="146" t="s">
        <v>13</v>
      </c>
      <c r="B12" s="147" t="s">
        <v>200</v>
      </c>
      <c r="C12" s="159"/>
      <c r="D12" s="160"/>
      <c r="E12" s="150">
        <f>SUM(E13:E18)</f>
        <v>0</v>
      </c>
      <c r="F12" s="151">
        <f>SUM(F13:F18)</f>
        <v>0</v>
      </c>
      <c r="G12" s="151">
        <f>SUM(G13:G18)</f>
        <v>0</v>
      </c>
      <c r="H12" s="152">
        <f>SUM(H13:H18)</f>
        <v>0</v>
      </c>
      <c r="I12" s="772"/>
    </row>
    <row r="13" spans="1:9" ht="22.5" customHeight="1">
      <c r="A13" s="153" t="s">
        <v>14</v>
      </c>
      <c r="B13" s="154" t="s">
        <v>189</v>
      </c>
      <c r="C13" s="155"/>
      <c r="D13" s="156"/>
      <c r="E13" s="157"/>
      <c r="F13" s="2"/>
      <c r="G13" s="2"/>
      <c r="H13" s="158"/>
      <c r="I13" s="772"/>
    </row>
    <row r="14" spans="1:9" ht="22.5" customHeight="1">
      <c r="A14" s="153" t="s">
        <v>15</v>
      </c>
      <c r="B14" s="154" t="s">
        <v>189</v>
      </c>
      <c r="C14" s="155"/>
      <c r="D14" s="156"/>
      <c r="E14" s="157"/>
      <c r="F14" s="2"/>
      <c r="G14" s="2"/>
      <c r="H14" s="158"/>
      <c r="I14" s="772"/>
    </row>
    <row r="15" spans="1:9" ht="22.5" customHeight="1">
      <c r="A15" s="153" t="s">
        <v>16</v>
      </c>
      <c r="B15" s="154" t="s">
        <v>189</v>
      </c>
      <c r="C15" s="155"/>
      <c r="D15" s="156"/>
      <c r="E15" s="157"/>
      <c r="F15" s="2"/>
      <c r="G15" s="2"/>
      <c r="H15" s="158"/>
      <c r="I15" s="772"/>
    </row>
    <row r="16" spans="1:9" ht="22.5" customHeight="1">
      <c r="A16" s="153" t="s">
        <v>17</v>
      </c>
      <c r="B16" s="154" t="s">
        <v>189</v>
      </c>
      <c r="C16" s="155"/>
      <c r="D16" s="156"/>
      <c r="E16" s="157"/>
      <c r="F16" s="2"/>
      <c r="G16" s="2"/>
      <c r="H16" s="158"/>
      <c r="I16" s="772"/>
    </row>
    <row r="17" spans="1:9" ht="22.5" customHeight="1">
      <c r="A17" s="153" t="s">
        <v>18</v>
      </c>
      <c r="B17" s="154" t="s">
        <v>189</v>
      </c>
      <c r="C17" s="155"/>
      <c r="D17" s="156"/>
      <c r="E17" s="157"/>
      <c r="F17" s="2"/>
      <c r="G17" s="2"/>
      <c r="H17" s="158"/>
      <c r="I17" s="772"/>
    </row>
    <row r="18" spans="1:9" ht="22.5" customHeight="1" thickBot="1">
      <c r="A18" s="153" t="s">
        <v>19</v>
      </c>
      <c r="B18" s="154" t="s">
        <v>189</v>
      </c>
      <c r="C18" s="155"/>
      <c r="D18" s="156"/>
      <c r="E18" s="157"/>
      <c r="F18" s="2"/>
      <c r="G18" s="2"/>
      <c r="H18" s="158"/>
      <c r="I18" s="772"/>
    </row>
    <row r="19" spans="1:9" ht="22.5" customHeight="1" thickBot="1">
      <c r="A19" s="146" t="s">
        <v>20</v>
      </c>
      <c r="B19" s="147" t="s">
        <v>683</v>
      </c>
      <c r="C19" s="148"/>
      <c r="D19" s="149"/>
      <c r="E19" s="150">
        <f>E5+E12</f>
        <v>0</v>
      </c>
      <c r="F19" s="151">
        <f>F5+F12</f>
        <v>0</v>
      </c>
      <c r="G19" s="151">
        <f>G5+G12</f>
        <v>0</v>
      </c>
      <c r="H19" s="152">
        <f>H5+H12</f>
        <v>0</v>
      </c>
      <c r="I19" s="772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1" sqref="J1:J1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00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2017. december 31-én</v>
      </c>
      <c r="B1" s="801"/>
      <c r="C1" s="801"/>
      <c r="D1" s="801"/>
      <c r="E1" s="801"/>
      <c r="F1" s="801"/>
      <c r="G1" s="801"/>
      <c r="H1" s="801"/>
      <c r="I1" s="801"/>
      <c r="J1" s="772" t="str">
        <f>+CONCATENATE("14.számú melléklet a 5/",LEFT(ÖSSZEFÜGGÉSEK!A4,4)+1,". (V.31.) önkormányzati rendelethez")</f>
        <v>14.számú melléklet a 5/2018. (V.31.) önkormányzati rendelethez</v>
      </c>
    </row>
    <row r="2" spans="8:10" ht="14.25" thickBot="1">
      <c r="H2" s="802">
        <f>'1. tájékoztató tábla'!H1</f>
        <v>0</v>
      </c>
      <c r="I2" s="802"/>
      <c r="J2" s="772"/>
    </row>
    <row r="3" spans="1:10" ht="13.5" thickBot="1">
      <c r="A3" s="803" t="s">
        <v>4</v>
      </c>
      <c r="B3" s="782" t="s">
        <v>201</v>
      </c>
      <c r="C3" s="784" t="s">
        <v>202</v>
      </c>
      <c r="D3" s="786" t="s">
        <v>203</v>
      </c>
      <c r="E3" s="787"/>
      <c r="F3" s="787"/>
      <c r="G3" s="787"/>
      <c r="H3" s="787"/>
      <c r="I3" s="788" t="s">
        <v>204</v>
      </c>
      <c r="J3" s="772"/>
    </row>
    <row r="4" spans="1:10" s="20" customFormat="1" ht="42" customHeight="1" thickBot="1">
      <c r="A4" s="804"/>
      <c r="B4" s="783"/>
      <c r="C4" s="785"/>
      <c r="D4" s="161" t="s">
        <v>205</v>
      </c>
      <c r="E4" s="161" t="s">
        <v>206</v>
      </c>
      <c r="F4" s="161" t="s">
        <v>207</v>
      </c>
      <c r="G4" s="162" t="s">
        <v>208</v>
      </c>
      <c r="H4" s="162" t="s">
        <v>209</v>
      </c>
      <c r="I4" s="789"/>
      <c r="J4" s="772"/>
    </row>
    <row r="5" spans="1:10" s="20" customFormat="1" ht="12" customHeight="1" thickBot="1">
      <c r="A5" s="560" t="s">
        <v>408</v>
      </c>
      <c r="B5" s="163" t="s">
        <v>409</v>
      </c>
      <c r="C5" s="163" t="s">
        <v>410</v>
      </c>
      <c r="D5" s="163" t="s">
        <v>411</v>
      </c>
      <c r="E5" s="163" t="s">
        <v>412</v>
      </c>
      <c r="F5" s="163" t="s">
        <v>488</v>
      </c>
      <c r="G5" s="163" t="s">
        <v>489</v>
      </c>
      <c r="H5" s="163" t="s">
        <v>580</v>
      </c>
      <c r="I5" s="164" t="s">
        <v>581</v>
      </c>
      <c r="J5" s="772"/>
    </row>
    <row r="6" spans="1:10" s="20" customFormat="1" ht="18" customHeight="1">
      <c r="A6" s="790" t="s">
        <v>210</v>
      </c>
      <c r="B6" s="791"/>
      <c r="C6" s="791"/>
      <c r="D6" s="791"/>
      <c r="E6" s="791"/>
      <c r="F6" s="791"/>
      <c r="G6" s="791"/>
      <c r="H6" s="791"/>
      <c r="I6" s="792"/>
      <c r="J6" s="772"/>
    </row>
    <row r="7" spans="1:10" ht="15.75" customHeight="1">
      <c r="A7" s="33" t="s">
        <v>6</v>
      </c>
      <c r="B7" s="31" t="s">
        <v>211</v>
      </c>
      <c r="C7" s="23"/>
      <c r="D7" s="23"/>
      <c r="E7" s="23"/>
      <c r="F7" s="23"/>
      <c r="G7" s="166"/>
      <c r="H7" s="167">
        <f aca="true" t="shared" si="0" ref="H7:H13">SUM(D7:G7)</f>
        <v>0</v>
      </c>
      <c r="I7" s="34">
        <f aca="true" t="shared" si="1" ref="I7:I13">C7+H7</f>
        <v>0</v>
      </c>
      <c r="J7" s="772"/>
    </row>
    <row r="8" spans="1:10" ht="22.5">
      <c r="A8" s="33" t="s">
        <v>7</v>
      </c>
      <c r="B8" s="31" t="s">
        <v>146</v>
      </c>
      <c r="C8" s="23"/>
      <c r="D8" s="23"/>
      <c r="E8" s="23"/>
      <c r="F8" s="23"/>
      <c r="G8" s="166"/>
      <c r="H8" s="167">
        <f t="shared" si="0"/>
        <v>0</v>
      </c>
      <c r="I8" s="34">
        <f t="shared" si="1"/>
        <v>0</v>
      </c>
      <c r="J8" s="772"/>
    </row>
    <row r="9" spans="1:10" ht="22.5">
      <c r="A9" s="33" t="s">
        <v>8</v>
      </c>
      <c r="B9" s="31" t="s">
        <v>147</v>
      </c>
      <c r="C9" s="23"/>
      <c r="D9" s="23"/>
      <c r="E9" s="23"/>
      <c r="F9" s="23"/>
      <c r="G9" s="166"/>
      <c r="H9" s="167">
        <f t="shared" si="0"/>
        <v>0</v>
      </c>
      <c r="I9" s="34">
        <f t="shared" si="1"/>
        <v>0</v>
      </c>
      <c r="J9" s="772"/>
    </row>
    <row r="10" spans="1:10" ht="15.75" customHeight="1">
      <c r="A10" s="33" t="s">
        <v>9</v>
      </c>
      <c r="B10" s="31" t="s">
        <v>148</v>
      </c>
      <c r="C10" s="23"/>
      <c r="D10" s="23"/>
      <c r="E10" s="23"/>
      <c r="F10" s="23"/>
      <c r="G10" s="166"/>
      <c r="H10" s="167">
        <f t="shared" si="0"/>
        <v>0</v>
      </c>
      <c r="I10" s="34">
        <f t="shared" si="1"/>
        <v>0</v>
      </c>
      <c r="J10" s="772"/>
    </row>
    <row r="11" spans="1:10" ht="22.5">
      <c r="A11" s="33" t="s">
        <v>10</v>
      </c>
      <c r="B11" s="31" t="s">
        <v>149</v>
      </c>
      <c r="C11" s="23"/>
      <c r="D11" s="23"/>
      <c r="E11" s="23"/>
      <c r="F11" s="23"/>
      <c r="G11" s="166"/>
      <c r="H11" s="167">
        <f t="shared" si="0"/>
        <v>0</v>
      </c>
      <c r="I11" s="34">
        <f t="shared" si="1"/>
        <v>0</v>
      </c>
      <c r="J11" s="772"/>
    </row>
    <row r="12" spans="1:10" ht="15.75" customHeight="1">
      <c r="A12" s="35" t="s">
        <v>11</v>
      </c>
      <c r="B12" s="36" t="s">
        <v>212</v>
      </c>
      <c r="C12" s="24">
        <v>20534641</v>
      </c>
      <c r="D12" s="24"/>
      <c r="E12" s="24"/>
      <c r="F12" s="24"/>
      <c r="G12" s="168"/>
      <c r="H12" s="167">
        <f t="shared" si="0"/>
        <v>0</v>
      </c>
      <c r="I12" s="34">
        <f t="shared" si="1"/>
        <v>20534641</v>
      </c>
      <c r="J12" s="772"/>
    </row>
    <row r="13" spans="1:10" ht="15.75" customHeight="1" thickBot="1">
      <c r="A13" s="169" t="s">
        <v>12</v>
      </c>
      <c r="B13" s="170" t="s">
        <v>213</v>
      </c>
      <c r="C13" s="172"/>
      <c r="D13" s="172"/>
      <c r="E13" s="172"/>
      <c r="F13" s="172"/>
      <c r="G13" s="173"/>
      <c r="H13" s="167">
        <f t="shared" si="0"/>
        <v>0</v>
      </c>
      <c r="I13" s="34">
        <f t="shared" si="1"/>
        <v>0</v>
      </c>
      <c r="J13" s="772"/>
    </row>
    <row r="14" spans="1:10" s="25" customFormat="1" ht="18" customHeight="1" thickBot="1">
      <c r="A14" s="793" t="s">
        <v>214</v>
      </c>
      <c r="B14" s="794"/>
      <c r="C14" s="37">
        <f aca="true" t="shared" si="2" ref="C14:I14">SUM(C7:C13)</f>
        <v>20534641</v>
      </c>
      <c r="D14" s="37">
        <f>SUM(D7:D13)</f>
        <v>0</v>
      </c>
      <c r="E14" s="37">
        <f t="shared" si="2"/>
        <v>0</v>
      </c>
      <c r="F14" s="37">
        <f t="shared" si="2"/>
        <v>0</v>
      </c>
      <c r="G14" s="174">
        <f t="shared" si="2"/>
        <v>0</v>
      </c>
      <c r="H14" s="174">
        <f t="shared" si="2"/>
        <v>0</v>
      </c>
      <c r="I14" s="38">
        <f t="shared" si="2"/>
        <v>20534641</v>
      </c>
      <c r="J14" s="772"/>
    </row>
    <row r="15" spans="1:10" s="22" customFormat="1" ht="18" customHeight="1">
      <c r="A15" s="795" t="s">
        <v>215</v>
      </c>
      <c r="B15" s="796"/>
      <c r="C15" s="796"/>
      <c r="D15" s="796"/>
      <c r="E15" s="796"/>
      <c r="F15" s="796"/>
      <c r="G15" s="796"/>
      <c r="H15" s="796"/>
      <c r="I15" s="797"/>
      <c r="J15" s="772"/>
    </row>
    <row r="16" spans="1:10" s="22" customFormat="1" ht="12.75">
      <c r="A16" s="33" t="s">
        <v>6</v>
      </c>
      <c r="B16" s="31" t="s">
        <v>216</v>
      </c>
      <c r="C16" s="23"/>
      <c r="D16" s="23"/>
      <c r="E16" s="23"/>
      <c r="F16" s="23"/>
      <c r="G16" s="166"/>
      <c r="H16" s="167">
        <f>SUM(D16:G16)</f>
        <v>0</v>
      </c>
      <c r="I16" s="34">
        <f>C16+H16</f>
        <v>0</v>
      </c>
      <c r="J16" s="772"/>
    </row>
    <row r="17" spans="1:10" ht="13.5" thickBot="1">
      <c r="A17" s="169" t="s">
        <v>7</v>
      </c>
      <c r="B17" s="170" t="s">
        <v>213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772"/>
    </row>
    <row r="18" spans="1:10" ht="15.75" customHeight="1" thickBot="1">
      <c r="A18" s="793" t="s">
        <v>217</v>
      </c>
      <c r="B18" s="794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74">
        <f t="shared" si="3"/>
        <v>0</v>
      </c>
      <c r="H18" s="174">
        <f t="shared" si="3"/>
        <v>0</v>
      </c>
      <c r="I18" s="38">
        <f t="shared" si="3"/>
        <v>0</v>
      </c>
      <c r="J18" s="772"/>
    </row>
    <row r="19" spans="1:10" ht="18" customHeight="1" thickBot="1">
      <c r="A19" s="798" t="s">
        <v>218</v>
      </c>
      <c r="B19" s="799"/>
      <c r="C19" s="176">
        <f aca="true" t="shared" si="4" ref="C19:I19">C14+C18</f>
        <v>20534641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8">
        <f t="shared" si="4"/>
        <v>20534641</v>
      </c>
      <c r="J19" s="772"/>
    </row>
  </sheetData>
  <sheetProtection sheet="1" objects="1" scenarios="1"/>
  <mergeCells count="13"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zoomScale="175" zoomScaleNormal="175" workbookViewId="0" topLeftCell="A1">
      <selection activeCell="D16" sqref="D16"/>
    </sheetView>
  </sheetViews>
  <sheetFormatPr defaultColWidth="9.00390625" defaultRowHeight="12.75"/>
  <cols>
    <col min="1" max="1" width="5.875" style="19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138"/>
      <c r="D1" s="139">
        <f>'1. tájékoztató tábla'!H1</f>
        <v>0</v>
      </c>
    </row>
    <row r="2" spans="1:4" s="20" customFormat="1" ht="48" customHeight="1" thickBot="1">
      <c r="A2" s="177" t="s">
        <v>4</v>
      </c>
      <c r="B2" s="161" t="s">
        <v>5</v>
      </c>
      <c r="C2" s="161" t="s">
        <v>219</v>
      </c>
      <c r="D2" s="178" t="s">
        <v>220</v>
      </c>
    </row>
    <row r="3" spans="1:4" s="20" customFormat="1" ht="13.5" customHeight="1" thickBot="1">
      <c r="A3" s="179" t="s">
        <v>408</v>
      </c>
      <c r="B3" s="180" t="s">
        <v>409</v>
      </c>
      <c r="C3" s="180" t="s">
        <v>410</v>
      </c>
      <c r="D3" s="181" t="s">
        <v>411</v>
      </c>
    </row>
    <row r="4" spans="1:4" ht="18" customHeight="1">
      <c r="A4" s="182" t="s">
        <v>6</v>
      </c>
      <c r="B4" s="183" t="s">
        <v>221</v>
      </c>
      <c r="C4" s="665">
        <v>100000</v>
      </c>
      <c r="D4" s="666">
        <v>30000</v>
      </c>
    </row>
    <row r="5" spans="1:4" ht="18" customHeight="1">
      <c r="A5" s="184" t="s">
        <v>7</v>
      </c>
      <c r="B5" s="185" t="s">
        <v>222</v>
      </c>
      <c r="C5" s="667"/>
      <c r="D5" s="668"/>
    </row>
    <row r="6" spans="1:4" ht="18" customHeight="1">
      <c r="A6" s="184" t="s">
        <v>8</v>
      </c>
      <c r="B6" s="185" t="s">
        <v>223</v>
      </c>
      <c r="C6" s="667"/>
      <c r="D6" s="668"/>
    </row>
    <row r="7" spans="1:4" ht="18" customHeight="1">
      <c r="A7" s="184" t="s">
        <v>9</v>
      </c>
      <c r="B7" s="185" t="s">
        <v>224</v>
      </c>
      <c r="C7" s="667"/>
      <c r="D7" s="668"/>
    </row>
    <row r="8" spans="1:4" ht="18" customHeight="1">
      <c r="A8" s="186" t="s">
        <v>10</v>
      </c>
      <c r="B8" s="185" t="s">
        <v>225</v>
      </c>
      <c r="C8" s="667"/>
      <c r="D8" s="668"/>
    </row>
    <row r="9" spans="1:4" ht="18" customHeight="1">
      <c r="A9" s="184" t="s">
        <v>11</v>
      </c>
      <c r="B9" s="185" t="s">
        <v>226</v>
      </c>
      <c r="C9" s="667"/>
      <c r="D9" s="668"/>
    </row>
    <row r="10" spans="1:4" ht="18" customHeight="1">
      <c r="A10" s="186" t="s">
        <v>12</v>
      </c>
      <c r="B10" s="187" t="s">
        <v>227</v>
      </c>
      <c r="C10" s="667"/>
      <c r="D10" s="668"/>
    </row>
    <row r="11" spans="1:4" ht="18" customHeight="1">
      <c r="A11" s="186" t="s">
        <v>13</v>
      </c>
      <c r="B11" s="187" t="s">
        <v>228</v>
      </c>
      <c r="C11" s="667"/>
      <c r="D11" s="668"/>
    </row>
    <row r="12" spans="1:4" ht="18" customHeight="1">
      <c r="A12" s="184" t="s">
        <v>14</v>
      </c>
      <c r="B12" s="187" t="s">
        <v>229</v>
      </c>
      <c r="C12" s="667"/>
      <c r="D12" s="668"/>
    </row>
    <row r="13" spans="1:4" ht="18" customHeight="1">
      <c r="A13" s="186" t="s">
        <v>15</v>
      </c>
      <c r="B13" s="187" t="s">
        <v>230</v>
      </c>
      <c r="C13" s="667"/>
      <c r="D13" s="668"/>
    </row>
    <row r="14" spans="1:4" ht="22.5">
      <c r="A14" s="184" t="s">
        <v>16</v>
      </c>
      <c r="B14" s="187" t="s">
        <v>231</v>
      </c>
      <c r="C14" s="667"/>
      <c r="D14" s="668"/>
    </row>
    <row r="15" spans="1:4" ht="18" customHeight="1">
      <c r="A15" s="186" t="s">
        <v>17</v>
      </c>
      <c r="B15" s="185" t="s">
        <v>232</v>
      </c>
      <c r="C15" s="667">
        <v>50000</v>
      </c>
      <c r="D15" s="668">
        <v>10360</v>
      </c>
    </row>
    <row r="16" spans="1:4" ht="18" customHeight="1">
      <c r="A16" s="184" t="s">
        <v>18</v>
      </c>
      <c r="B16" s="185" t="s">
        <v>233</v>
      </c>
      <c r="C16" s="667"/>
      <c r="D16" s="668"/>
    </row>
    <row r="17" spans="1:4" ht="18" customHeight="1">
      <c r="A17" s="186" t="s">
        <v>19</v>
      </c>
      <c r="B17" s="185" t="s">
        <v>234</v>
      </c>
      <c r="C17" s="667"/>
      <c r="D17" s="668"/>
    </row>
    <row r="18" spans="1:4" ht="18" customHeight="1">
      <c r="A18" s="184" t="s">
        <v>20</v>
      </c>
      <c r="B18" s="185" t="s">
        <v>235</v>
      </c>
      <c r="C18" s="667"/>
      <c r="D18" s="668"/>
    </row>
    <row r="19" spans="1:4" ht="18" customHeight="1">
      <c r="A19" s="186" t="s">
        <v>21</v>
      </c>
      <c r="B19" s="185" t="s">
        <v>236</v>
      </c>
      <c r="C19" s="667"/>
      <c r="D19" s="668"/>
    </row>
    <row r="20" spans="1:4" ht="18" customHeight="1">
      <c r="A20" s="184" t="s">
        <v>22</v>
      </c>
      <c r="B20" s="165"/>
      <c r="C20" s="667"/>
      <c r="D20" s="668"/>
    </row>
    <row r="21" spans="1:4" ht="18" customHeight="1">
      <c r="A21" s="186" t="s">
        <v>23</v>
      </c>
      <c r="B21" s="165"/>
      <c r="C21" s="667"/>
      <c r="D21" s="668"/>
    </row>
    <row r="22" spans="1:4" ht="18" customHeight="1">
      <c r="A22" s="184" t="s">
        <v>24</v>
      </c>
      <c r="B22" s="165"/>
      <c r="C22" s="667"/>
      <c r="D22" s="668"/>
    </row>
    <row r="23" spans="1:4" ht="18" customHeight="1">
      <c r="A23" s="186" t="s">
        <v>25</v>
      </c>
      <c r="B23" s="165"/>
      <c r="C23" s="667"/>
      <c r="D23" s="668"/>
    </row>
    <row r="24" spans="1:4" ht="18" customHeight="1">
      <c r="A24" s="184" t="s">
        <v>26</v>
      </c>
      <c r="B24" s="165"/>
      <c r="C24" s="667"/>
      <c r="D24" s="668"/>
    </row>
    <row r="25" spans="1:4" ht="18" customHeight="1">
      <c r="A25" s="186" t="s">
        <v>27</v>
      </c>
      <c r="B25" s="165"/>
      <c r="C25" s="667"/>
      <c r="D25" s="668"/>
    </row>
    <row r="26" spans="1:4" ht="18" customHeight="1">
      <c r="A26" s="184" t="s">
        <v>28</v>
      </c>
      <c r="B26" s="165"/>
      <c r="C26" s="667"/>
      <c r="D26" s="668"/>
    </row>
    <row r="27" spans="1:4" ht="18" customHeight="1">
      <c r="A27" s="186" t="s">
        <v>29</v>
      </c>
      <c r="B27" s="165"/>
      <c r="C27" s="667"/>
      <c r="D27" s="668"/>
    </row>
    <row r="28" spans="1:4" ht="18" customHeight="1" thickBot="1">
      <c r="A28" s="188" t="s">
        <v>30</v>
      </c>
      <c r="B28" s="171"/>
      <c r="C28" s="669"/>
      <c r="D28" s="670"/>
    </row>
    <row r="29" spans="1:4" ht="18" customHeight="1" thickBot="1">
      <c r="A29" s="276" t="s">
        <v>31</v>
      </c>
      <c r="B29" s="277" t="s">
        <v>39</v>
      </c>
      <c r="C29" s="671">
        <f>+C4+C5+C6+C7+C8+C15+C16+C17+C18+C19+C20+C21+C22+C23+C24+C25+C26+C27+C28</f>
        <v>150000</v>
      </c>
      <c r="D29" s="672">
        <f>+D4+D5+D6+D7+D8+D15+D16+D17+D18+D19+D20+D21+D22+D23+D24+D25+D26+D27+D28</f>
        <v>40360</v>
      </c>
    </row>
    <row r="30" spans="1:4" ht="25.5" customHeight="1">
      <c r="A30" s="189"/>
      <c r="B30" s="805" t="s">
        <v>237</v>
      </c>
      <c r="C30" s="805"/>
      <c r="D30" s="805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15.számú melléklet a 5/2018. (V.31.)önkormányzati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zoomScale="115" zoomScaleNormal="115" workbookViewId="0" topLeftCell="A1">
      <selection activeCell="G14" sqref="G14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91"/>
      <c r="D1" s="191"/>
      <c r="E1" s="191">
        <f>'15.sz melléklet'!D1</f>
        <v>0</v>
      </c>
    </row>
    <row r="2" spans="1:5" ht="42.75" customHeight="1" thickBot="1">
      <c r="A2" s="192" t="s">
        <v>56</v>
      </c>
      <c r="B2" s="193" t="s">
        <v>238</v>
      </c>
      <c r="C2" s="193" t="s">
        <v>239</v>
      </c>
      <c r="D2" s="194" t="s">
        <v>240</v>
      </c>
      <c r="E2" s="195" t="s">
        <v>241</v>
      </c>
    </row>
    <row r="3" spans="1:5" ht="45">
      <c r="A3" s="196" t="s">
        <v>6</v>
      </c>
      <c r="B3" s="699" t="s">
        <v>773</v>
      </c>
      <c r="C3" s="701" t="s">
        <v>774</v>
      </c>
      <c r="D3" s="703">
        <v>700000</v>
      </c>
      <c r="E3" s="703">
        <v>700000</v>
      </c>
    </row>
    <row r="4" spans="1:5" ht="33.75">
      <c r="A4" s="197" t="s">
        <v>7</v>
      </c>
      <c r="B4" s="700" t="s">
        <v>775</v>
      </c>
      <c r="C4" s="702" t="s">
        <v>776</v>
      </c>
      <c r="D4" s="704">
        <v>1097000</v>
      </c>
      <c r="E4" s="704">
        <v>1097000</v>
      </c>
    </row>
    <row r="5" spans="1:5" ht="15.75" customHeight="1">
      <c r="A5" s="197" t="s">
        <v>8</v>
      </c>
      <c r="B5" s="700" t="s">
        <v>777</v>
      </c>
      <c r="C5" s="700" t="s">
        <v>778</v>
      </c>
      <c r="D5" s="704">
        <v>55000</v>
      </c>
      <c r="E5" s="704">
        <v>55000</v>
      </c>
    </row>
    <row r="6" spans="1:5" ht="15.75" customHeight="1">
      <c r="A6" s="197" t="s">
        <v>9</v>
      </c>
      <c r="B6" s="198"/>
      <c r="C6" s="198"/>
      <c r="D6" s="199"/>
      <c r="E6" s="200"/>
    </row>
    <row r="7" spans="1:5" ht="15.75" customHeight="1">
      <c r="A7" s="197" t="s">
        <v>10</v>
      </c>
      <c r="B7" s="198"/>
      <c r="C7" s="198"/>
      <c r="D7" s="199"/>
      <c r="E7" s="200"/>
    </row>
    <row r="8" spans="1:5" ht="15.75" customHeight="1">
      <c r="A8" s="197" t="s">
        <v>11</v>
      </c>
      <c r="B8" s="198"/>
      <c r="C8" s="198"/>
      <c r="D8" s="199"/>
      <c r="E8" s="200"/>
    </row>
    <row r="9" spans="1:5" ht="15.75" customHeight="1">
      <c r="A9" s="197" t="s">
        <v>12</v>
      </c>
      <c r="B9" s="198"/>
      <c r="C9" s="198"/>
      <c r="D9" s="199"/>
      <c r="E9" s="200"/>
    </row>
    <row r="10" spans="1:5" ht="15.75" customHeight="1">
      <c r="A10" s="197" t="s">
        <v>13</v>
      </c>
      <c r="B10" s="198"/>
      <c r="C10" s="198"/>
      <c r="D10" s="199"/>
      <c r="E10" s="200"/>
    </row>
    <row r="11" spans="1:5" ht="15.75" customHeight="1">
      <c r="A11" s="197" t="s">
        <v>14</v>
      </c>
      <c r="B11" s="198"/>
      <c r="C11" s="198"/>
      <c r="D11" s="199"/>
      <c r="E11" s="200"/>
    </row>
    <row r="12" spans="1:5" ht="15.75" customHeight="1">
      <c r="A12" s="197" t="s">
        <v>15</v>
      </c>
      <c r="B12" s="198"/>
      <c r="C12" s="198"/>
      <c r="D12" s="199"/>
      <c r="E12" s="200"/>
    </row>
    <row r="13" spans="1:5" ht="15.75" customHeight="1">
      <c r="A13" s="197" t="s">
        <v>16</v>
      </c>
      <c r="B13" s="198"/>
      <c r="C13" s="198"/>
      <c r="D13" s="199"/>
      <c r="E13" s="200"/>
    </row>
    <row r="14" spans="1:5" ht="15.75" customHeight="1">
      <c r="A14" s="197" t="s">
        <v>17</v>
      </c>
      <c r="B14" s="198"/>
      <c r="C14" s="198"/>
      <c r="D14" s="199"/>
      <c r="E14" s="200"/>
    </row>
    <row r="15" spans="1:5" ht="15.75" customHeight="1">
      <c r="A15" s="197" t="s">
        <v>18</v>
      </c>
      <c r="B15" s="198"/>
      <c r="C15" s="198"/>
      <c r="D15" s="199"/>
      <c r="E15" s="200"/>
    </row>
    <row r="16" spans="1:5" ht="15.75" customHeight="1">
      <c r="A16" s="197" t="s">
        <v>19</v>
      </c>
      <c r="B16" s="198"/>
      <c r="C16" s="198"/>
      <c r="D16" s="199"/>
      <c r="E16" s="200"/>
    </row>
    <row r="17" spans="1:5" ht="15.75" customHeight="1">
      <c r="A17" s="197" t="s">
        <v>20</v>
      </c>
      <c r="B17" s="198"/>
      <c r="C17" s="198"/>
      <c r="D17" s="199"/>
      <c r="E17" s="200"/>
    </row>
    <row r="18" spans="1:5" ht="15.75" customHeight="1">
      <c r="A18" s="197" t="s">
        <v>21</v>
      </c>
      <c r="B18" s="198"/>
      <c r="C18" s="198"/>
      <c r="D18" s="199"/>
      <c r="E18" s="200"/>
    </row>
    <row r="19" spans="1:5" ht="15.75" customHeight="1">
      <c r="A19" s="197" t="s">
        <v>22</v>
      </c>
      <c r="B19" s="198"/>
      <c r="C19" s="198"/>
      <c r="D19" s="199"/>
      <c r="E19" s="200"/>
    </row>
    <row r="20" spans="1:5" ht="15.75" customHeight="1">
      <c r="A20" s="197" t="s">
        <v>23</v>
      </c>
      <c r="B20" s="198"/>
      <c r="C20" s="198"/>
      <c r="D20" s="199"/>
      <c r="E20" s="200"/>
    </row>
    <row r="21" spans="1:5" ht="15.75" customHeight="1">
      <c r="A21" s="197" t="s">
        <v>24</v>
      </c>
      <c r="B21" s="198"/>
      <c r="C21" s="198"/>
      <c r="D21" s="199"/>
      <c r="E21" s="200"/>
    </row>
    <row r="22" spans="1:5" ht="15.75" customHeight="1">
      <c r="A22" s="197" t="s">
        <v>25</v>
      </c>
      <c r="B22" s="198"/>
      <c r="C22" s="198"/>
      <c r="D22" s="199"/>
      <c r="E22" s="200"/>
    </row>
    <row r="23" spans="1:5" ht="15.75" customHeight="1">
      <c r="A23" s="197" t="s">
        <v>26</v>
      </c>
      <c r="B23" s="198"/>
      <c r="C23" s="198"/>
      <c r="D23" s="199"/>
      <c r="E23" s="200"/>
    </row>
    <row r="24" spans="1:5" ht="15.75" customHeight="1">
      <c r="A24" s="197" t="s">
        <v>27</v>
      </c>
      <c r="B24" s="198"/>
      <c r="C24" s="198"/>
      <c r="D24" s="199"/>
      <c r="E24" s="200"/>
    </row>
    <row r="25" spans="1:5" ht="15.75" customHeight="1">
      <c r="A25" s="197" t="s">
        <v>28</v>
      </c>
      <c r="B25" s="198"/>
      <c r="C25" s="198"/>
      <c r="D25" s="199"/>
      <c r="E25" s="200"/>
    </row>
    <row r="26" spans="1:5" ht="15.75" customHeight="1">
      <c r="A26" s="197" t="s">
        <v>29</v>
      </c>
      <c r="B26" s="198"/>
      <c r="C26" s="198"/>
      <c r="D26" s="199"/>
      <c r="E26" s="200"/>
    </row>
    <row r="27" spans="1:5" ht="15.75" customHeight="1">
      <c r="A27" s="197" t="s">
        <v>30</v>
      </c>
      <c r="B27" s="198"/>
      <c r="C27" s="198"/>
      <c r="D27" s="199"/>
      <c r="E27" s="200"/>
    </row>
    <row r="28" spans="1:5" ht="15.75" customHeight="1">
      <c r="A28" s="197" t="s">
        <v>31</v>
      </c>
      <c r="B28" s="198"/>
      <c r="C28" s="198"/>
      <c r="D28" s="199"/>
      <c r="E28" s="200"/>
    </row>
    <row r="29" spans="1:5" ht="15.75" customHeight="1">
      <c r="A29" s="197" t="s">
        <v>32</v>
      </c>
      <c r="B29" s="198"/>
      <c r="C29" s="198"/>
      <c r="D29" s="199"/>
      <c r="E29" s="200"/>
    </row>
    <row r="30" spans="1:5" ht="15.75" customHeight="1">
      <c r="A30" s="197" t="s">
        <v>33</v>
      </c>
      <c r="B30" s="198"/>
      <c r="C30" s="198"/>
      <c r="D30" s="199"/>
      <c r="E30" s="200"/>
    </row>
    <row r="31" spans="1:5" ht="15.75" customHeight="1">
      <c r="A31" s="197" t="s">
        <v>34</v>
      </c>
      <c r="B31" s="198"/>
      <c r="C31" s="198"/>
      <c r="D31" s="199"/>
      <c r="E31" s="200"/>
    </row>
    <row r="32" spans="1:5" ht="15.75" customHeight="1">
      <c r="A32" s="197" t="s">
        <v>88</v>
      </c>
      <c r="B32" s="198"/>
      <c r="C32" s="198"/>
      <c r="D32" s="199"/>
      <c r="E32" s="200"/>
    </row>
    <row r="33" spans="1:5" ht="15.75" customHeight="1">
      <c r="A33" s="197" t="s">
        <v>182</v>
      </c>
      <c r="B33" s="198"/>
      <c r="C33" s="198"/>
      <c r="D33" s="199"/>
      <c r="E33" s="200"/>
    </row>
    <row r="34" spans="1:5" ht="15.75" customHeight="1">
      <c r="A34" s="197" t="s">
        <v>242</v>
      </c>
      <c r="B34" s="198"/>
      <c r="C34" s="198"/>
      <c r="D34" s="199"/>
      <c r="E34" s="200"/>
    </row>
    <row r="35" spans="1:5" ht="15.75" customHeight="1" thickBot="1">
      <c r="A35" s="201" t="s">
        <v>243</v>
      </c>
      <c r="B35" s="202"/>
      <c r="C35" s="202"/>
      <c r="D35" s="203"/>
      <c r="E35" s="204"/>
    </row>
    <row r="36" spans="1:5" ht="15.75" customHeight="1" thickBot="1">
      <c r="A36" s="806" t="s">
        <v>39</v>
      </c>
      <c r="B36" s="807"/>
      <c r="C36" s="205"/>
      <c r="D36" s="206">
        <f>SUM(D3:D35)</f>
        <v>1852000</v>
      </c>
      <c r="E36" s="207">
        <f>SUM(E3:E35)</f>
        <v>1852000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2017. évi céljelleggel juttatott támogatások felhasználásáról&amp;R&amp;"Times New Roman CE,Félkövér dőlt"&amp;11 2.számú  tájékoztató tábla a 5/2018. (V.31.)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="130" zoomScaleNormal="130" zoomScaleSheetLayoutView="120" workbookViewId="0" topLeftCell="A1">
      <selection activeCell="C3" sqref="C3:C4"/>
    </sheetView>
  </sheetViews>
  <sheetFormatPr defaultColWidth="12.00390625" defaultRowHeight="12.75"/>
  <cols>
    <col min="1" max="1" width="67.125" style="594" customWidth="1"/>
    <col min="2" max="2" width="6.125" style="595" customWidth="1"/>
    <col min="3" max="4" width="12.125" style="594" customWidth="1"/>
    <col min="5" max="5" width="12.125" style="610" customWidth="1"/>
    <col min="6" max="16384" width="12.00390625" style="594" customWidth="1"/>
  </cols>
  <sheetData>
    <row r="1" spans="1:5" ht="49.5" customHeight="1">
      <c r="A1" s="809" t="str">
        <f>+CONCATENATE("VAGYONKIMUTATÁS",CHAR(10),"a könyvviteli mérlegben értékkel szereplő eszközökről",CHAR(10),LEFT(ÖSSZEFÜGGÉSEK!A4,4),".")</f>
        <v>VAGYONKIMUTATÁS
a könyvviteli mérlegben értékkel szereplő eszközökről
2017.</v>
      </c>
      <c r="B1" s="810"/>
      <c r="C1" s="810"/>
      <c r="D1" s="810"/>
      <c r="E1" s="810"/>
    </row>
    <row r="2" spans="3:5" ht="16.5" thickBot="1">
      <c r="C2" s="811">
        <f>'2. tájékoztató tábla'!E1</f>
        <v>0</v>
      </c>
      <c r="D2" s="811"/>
      <c r="E2" s="811"/>
    </row>
    <row r="3" spans="1:5" ht="15.75" customHeight="1">
      <c r="A3" s="812" t="s">
        <v>244</v>
      </c>
      <c r="B3" s="815" t="s">
        <v>245</v>
      </c>
      <c r="C3" s="818" t="s">
        <v>246</v>
      </c>
      <c r="D3" s="818" t="s">
        <v>247</v>
      </c>
      <c r="E3" s="820" t="s">
        <v>248</v>
      </c>
    </row>
    <row r="4" spans="1:5" ht="11.25" customHeight="1">
      <c r="A4" s="813"/>
      <c r="B4" s="816"/>
      <c r="C4" s="819"/>
      <c r="D4" s="819"/>
      <c r="E4" s="821"/>
    </row>
    <row r="5" spans="1:5" ht="15.75">
      <c r="A5" s="814"/>
      <c r="B5" s="817"/>
      <c r="C5" s="822" t="s">
        <v>249</v>
      </c>
      <c r="D5" s="822"/>
      <c r="E5" s="823"/>
    </row>
    <row r="6" spans="1:5" s="599" customFormat="1" ht="16.5" thickBot="1">
      <c r="A6" s="596" t="s">
        <v>643</v>
      </c>
      <c r="B6" s="597" t="s">
        <v>409</v>
      </c>
      <c r="C6" s="597" t="s">
        <v>410</v>
      </c>
      <c r="D6" s="597" t="s">
        <v>411</v>
      </c>
      <c r="E6" s="598" t="s">
        <v>412</v>
      </c>
    </row>
    <row r="7" spans="1:5" s="602" customFormat="1" ht="15.75">
      <c r="A7" s="600" t="s">
        <v>582</v>
      </c>
      <c r="B7" s="601" t="s">
        <v>250</v>
      </c>
      <c r="C7" s="673">
        <v>9641931</v>
      </c>
      <c r="D7" s="673">
        <v>9007819</v>
      </c>
      <c r="E7" s="674"/>
    </row>
    <row r="8" spans="1:5" s="602" customFormat="1" ht="15.75">
      <c r="A8" s="603" t="s">
        <v>583</v>
      </c>
      <c r="B8" s="220" t="s">
        <v>251</v>
      </c>
      <c r="C8" s="675">
        <f>+C9+C14+C19+C24+C29</f>
        <v>1882572768</v>
      </c>
      <c r="D8" s="675">
        <f>+D9+D14+D19+D24+D29</f>
        <v>1589246193</v>
      </c>
      <c r="E8" s="676">
        <f>+E9+E14+E19+E24+E29</f>
        <v>0</v>
      </c>
    </row>
    <row r="9" spans="1:5" s="602" customFormat="1" ht="15.75">
      <c r="A9" s="603" t="s">
        <v>584</v>
      </c>
      <c r="B9" s="220" t="s">
        <v>252</v>
      </c>
      <c r="C9" s="675">
        <f>+C10+C11+C12+C13</f>
        <v>1313024202</v>
      </c>
      <c r="D9" s="675">
        <f>+D10+D11+D12+D13</f>
        <v>1106005045</v>
      </c>
      <c r="E9" s="676">
        <f>+E10+E11+E12+E13</f>
        <v>0</v>
      </c>
    </row>
    <row r="10" spans="1:5" s="602" customFormat="1" ht="15.75">
      <c r="A10" s="604" t="s">
        <v>585</v>
      </c>
      <c r="B10" s="220" t="s">
        <v>253</v>
      </c>
      <c r="C10" s="677">
        <v>675094588</v>
      </c>
      <c r="D10" s="677">
        <v>555147484</v>
      </c>
      <c r="E10" s="678"/>
    </row>
    <row r="11" spans="1:5" s="602" customFormat="1" ht="26.25" customHeight="1">
      <c r="A11" s="604" t="s">
        <v>586</v>
      </c>
      <c r="B11" s="220" t="s">
        <v>254</v>
      </c>
      <c r="C11" s="679"/>
      <c r="D11" s="679"/>
      <c r="E11" s="680"/>
    </row>
    <row r="12" spans="1:5" s="602" customFormat="1" ht="22.5">
      <c r="A12" s="604" t="s">
        <v>587</v>
      </c>
      <c r="B12" s="220" t="s">
        <v>255</v>
      </c>
      <c r="C12" s="679">
        <v>620455152</v>
      </c>
      <c r="D12" s="679">
        <v>535398373</v>
      </c>
      <c r="E12" s="680"/>
    </row>
    <row r="13" spans="1:5" s="602" customFormat="1" ht="15.75">
      <c r="A13" s="604" t="s">
        <v>588</v>
      </c>
      <c r="B13" s="220" t="s">
        <v>256</v>
      </c>
      <c r="C13" s="679">
        <v>17474462</v>
      </c>
      <c r="D13" s="679">
        <v>15459188</v>
      </c>
      <c r="E13" s="680"/>
    </row>
    <row r="14" spans="1:5" s="602" customFormat="1" ht="15.75">
      <c r="A14" s="603" t="s">
        <v>589</v>
      </c>
      <c r="B14" s="220" t="s">
        <v>257</v>
      </c>
      <c r="C14" s="681">
        <f>+C15+C16+C17+C18</f>
        <v>99164536</v>
      </c>
      <c r="D14" s="681">
        <f>+D15+D16+D17+D18</f>
        <v>12857118</v>
      </c>
      <c r="E14" s="682">
        <f>+E15+E16+E17+E18</f>
        <v>0</v>
      </c>
    </row>
    <row r="15" spans="1:5" s="602" customFormat="1" ht="15.75">
      <c r="A15" s="604" t="s">
        <v>590</v>
      </c>
      <c r="B15" s="220" t="s">
        <v>258</v>
      </c>
      <c r="C15" s="679">
        <v>21886420</v>
      </c>
      <c r="D15" s="679">
        <v>363990</v>
      </c>
      <c r="E15" s="680"/>
    </row>
    <row r="16" spans="1:5" s="602" customFormat="1" ht="22.5">
      <c r="A16" s="604" t="s">
        <v>591</v>
      </c>
      <c r="B16" s="220" t="s">
        <v>15</v>
      </c>
      <c r="C16" s="679"/>
      <c r="D16" s="679"/>
      <c r="E16" s="680"/>
    </row>
    <row r="17" spans="1:5" s="602" customFormat="1" ht="15.75">
      <c r="A17" s="604" t="s">
        <v>592</v>
      </c>
      <c r="B17" s="220" t="s">
        <v>16</v>
      </c>
      <c r="C17" s="679">
        <v>16503531</v>
      </c>
      <c r="D17" s="679">
        <v>4457129</v>
      </c>
      <c r="E17" s="680"/>
    </row>
    <row r="18" spans="1:5" s="602" customFormat="1" ht="15.75">
      <c r="A18" s="604" t="s">
        <v>593</v>
      </c>
      <c r="B18" s="220" t="s">
        <v>17</v>
      </c>
      <c r="C18" s="679">
        <v>60774585</v>
      </c>
      <c r="D18" s="679">
        <v>8035999</v>
      </c>
      <c r="E18" s="680"/>
    </row>
    <row r="19" spans="1:5" s="602" customFormat="1" ht="15.75">
      <c r="A19" s="603" t="s">
        <v>594</v>
      </c>
      <c r="B19" s="220" t="s">
        <v>18</v>
      </c>
      <c r="C19" s="681">
        <f>+C20+C21+C22+C23</f>
        <v>0</v>
      </c>
      <c r="D19" s="681">
        <f>+D20+D21+D22+D23</f>
        <v>0</v>
      </c>
      <c r="E19" s="682">
        <f>+E20+E21+E22+E23</f>
        <v>0</v>
      </c>
    </row>
    <row r="20" spans="1:5" s="602" customFormat="1" ht="15.75">
      <c r="A20" s="604" t="s">
        <v>595</v>
      </c>
      <c r="B20" s="220" t="s">
        <v>19</v>
      </c>
      <c r="C20" s="679"/>
      <c r="D20" s="679"/>
      <c r="E20" s="680"/>
    </row>
    <row r="21" spans="1:5" s="602" customFormat="1" ht="15.75">
      <c r="A21" s="604" t="s">
        <v>596</v>
      </c>
      <c r="B21" s="220" t="s">
        <v>20</v>
      </c>
      <c r="C21" s="679"/>
      <c r="D21" s="679"/>
      <c r="E21" s="680"/>
    </row>
    <row r="22" spans="1:5" s="602" customFormat="1" ht="15.75">
      <c r="A22" s="604" t="s">
        <v>597</v>
      </c>
      <c r="B22" s="220" t="s">
        <v>21</v>
      </c>
      <c r="C22" s="679"/>
      <c r="D22" s="679"/>
      <c r="E22" s="680"/>
    </row>
    <row r="23" spans="1:5" s="602" customFormat="1" ht="15.75">
      <c r="A23" s="604" t="s">
        <v>598</v>
      </c>
      <c r="B23" s="220" t="s">
        <v>22</v>
      </c>
      <c r="C23" s="679"/>
      <c r="D23" s="679"/>
      <c r="E23" s="680"/>
    </row>
    <row r="24" spans="1:5" s="602" customFormat="1" ht="15.75">
      <c r="A24" s="603" t="s">
        <v>599</v>
      </c>
      <c r="B24" s="220" t="s">
        <v>23</v>
      </c>
      <c r="C24" s="681">
        <f>+C25+C26+C27+C28</f>
        <v>470384030</v>
      </c>
      <c r="D24" s="681">
        <f>+D25+D26+D27+D28</f>
        <v>470384030</v>
      </c>
      <c r="E24" s="682">
        <f>+E25+E26+E27+E28</f>
        <v>0</v>
      </c>
    </row>
    <row r="25" spans="1:5" s="602" customFormat="1" ht="15.75">
      <c r="A25" s="604" t="s">
        <v>600</v>
      </c>
      <c r="B25" s="220" t="s">
        <v>24</v>
      </c>
      <c r="C25" s="679">
        <v>470384030</v>
      </c>
      <c r="D25" s="679">
        <v>470384030</v>
      </c>
      <c r="E25" s="680"/>
    </row>
    <row r="26" spans="1:5" s="602" customFormat="1" ht="15.75">
      <c r="A26" s="604" t="s">
        <v>601</v>
      </c>
      <c r="B26" s="220" t="s">
        <v>25</v>
      </c>
      <c r="C26" s="679"/>
      <c r="D26" s="679"/>
      <c r="E26" s="680"/>
    </row>
    <row r="27" spans="1:5" s="602" customFormat="1" ht="15.75">
      <c r="A27" s="604" t="s">
        <v>602</v>
      </c>
      <c r="B27" s="220" t="s">
        <v>26</v>
      </c>
      <c r="C27" s="679"/>
      <c r="D27" s="679"/>
      <c r="E27" s="680"/>
    </row>
    <row r="28" spans="1:5" s="602" customFormat="1" ht="15.75">
      <c r="A28" s="604" t="s">
        <v>603</v>
      </c>
      <c r="B28" s="220" t="s">
        <v>27</v>
      </c>
      <c r="C28" s="679"/>
      <c r="D28" s="679"/>
      <c r="E28" s="680"/>
    </row>
    <row r="29" spans="1:5" s="602" customFormat="1" ht="15.75">
      <c r="A29" s="603" t="s">
        <v>604</v>
      </c>
      <c r="B29" s="220" t="s">
        <v>28</v>
      </c>
      <c r="C29" s="681">
        <f>+C30+C31+C32+C33</f>
        <v>0</v>
      </c>
      <c r="D29" s="681">
        <f>+D30+D31+D32+D33</f>
        <v>0</v>
      </c>
      <c r="E29" s="682">
        <f>+E30+E31+E32+E33</f>
        <v>0</v>
      </c>
    </row>
    <row r="30" spans="1:5" s="602" customFormat="1" ht="15.75">
      <c r="A30" s="604" t="s">
        <v>605</v>
      </c>
      <c r="B30" s="220" t="s">
        <v>29</v>
      </c>
      <c r="C30" s="679"/>
      <c r="D30" s="679"/>
      <c r="E30" s="680"/>
    </row>
    <row r="31" spans="1:5" s="602" customFormat="1" ht="22.5">
      <c r="A31" s="604" t="s">
        <v>606</v>
      </c>
      <c r="B31" s="220" t="s">
        <v>30</v>
      </c>
      <c r="C31" s="679"/>
      <c r="D31" s="679"/>
      <c r="E31" s="680"/>
    </row>
    <row r="32" spans="1:5" s="602" customFormat="1" ht="15.75">
      <c r="A32" s="604" t="s">
        <v>607</v>
      </c>
      <c r="B32" s="220" t="s">
        <v>31</v>
      </c>
      <c r="C32" s="679"/>
      <c r="D32" s="679"/>
      <c r="E32" s="680"/>
    </row>
    <row r="33" spans="1:5" s="602" customFormat="1" ht="15.75">
      <c r="A33" s="604" t="s">
        <v>608</v>
      </c>
      <c r="B33" s="220" t="s">
        <v>32</v>
      </c>
      <c r="C33" s="679"/>
      <c r="D33" s="679"/>
      <c r="E33" s="680"/>
    </row>
    <row r="34" spans="1:5" s="602" customFormat="1" ht="15.75">
      <c r="A34" s="603" t="s">
        <v>609</v>
      </c>
      <c r="B34" s="220" t="s">
        <v>33</v>
      </c>
      <c r="C34" s="681">
        <f>+C35+C40+C45</f>
        <v>0</v>
      </c>
      <c r="D34" s="681">
        <f>+D35+D40+D45</f>
        <v>3508200</v>
      </c>
      <c r="E34" s="682">
        <f>+E35+E40+E45</f>
        <v>0</v>
      </c>
    </row>
    <row r="35" spans="1:5" s="602" customFormat="1" ht="15.75">
      <c r="A35" s="603" t="s">
        <v>610</v>
      </c>
      <c r="B35" s="220" t="s">
        <v>34</v>
      </c>
      <c r="C35" s="681">
        <f>+C36+C37+C38+C39</f>
        <v>0</v>
      </c>
      <c r="D35" s="681">
        <f>+D36+D37+D38+D39</f>
        <v>3508200</v>
      </c>
      <c r="E35" s="682">
        <f>+E36+E37+E38+E39</f>
        <v>0</v>
      </c>
    </row>
    <row r="36" spans="1:5" s="602" customFormat="1" ht="15.75">
      <c r="A36" s="604" t="s">
        <v>611</v>
      </c>
      <c r="B36" s="220" t="s">
        <v>88</v>
      </c>
      <c r="C36" s="679"/>
      <c r="D36" s="679">
        <v>3508200</v>
      </c>
      <c r="E36" s="680"/>
    </row>
    <row r="37" spans="1:5" s="602" customFormat="1" ht="15.75">
      <c r="A37" s="604" t="s">
        <v>612</v>
      </c>
      <c r="B37" s="220" t="s">
        <v>182</v>
      </c>
      <c r="C37" s="679"/>
      <c r="D37" s="679"/>
      <c r="E37" s="680"/>
    </row>
    <row r="38" spans="1:5" s="602" customFormat="1" ht="15.75">
      <c r="A38" s="604" t="s">
        <v>613</v>
      </c>
      <c r="B38" s="220" t="s">
        <v>242</v>
      </c>
      <c r="C38" s="679"/>
      <c r="D38" s="679"/>
      <c r="E38" s="680"/>
    </row>
    <row r="39" spans="1:5" s="602" customFormat="1" ht="15.75">
      <c r="A39" s="604" t="s">
        <v>614</v>
      </c>
      <c r="B39" s="220" t="s">
        <v>243</v>
      </c>
      <c r="C39" s="679"/>
      <c r="D39" s="679"/>
      <c r="E39" s="680"/>
    </row>
    <row r="40" spans="1:5" s="602" customFormat="1" ht="15.75">
      <c r="A40" s="603" t="s">
        <v>615</v>
      </c>
      <c r="B40" s="220" t="s">
        <v>259</v>
      </c>
      <c r="C40" s="681">
        <f>+C41+C42+C43+C44</f>
        <v>0</v>
      </c>
      <c r="D40" s="681">
        <f>+D41+D42+D43+D44</f>
        <v>0</v>
      </c>
      <c r="E40" s="682">
        <f>+E41+E42+E43+E44</f>
        <v>0</v>
      </c>
    </row>
    <row r="41" spans="1:5" s="602" customFormat="1" ht="15.75">
      <c r="A41" s="604" t="s">
        <v>616</v>
      </c>
      <c r="B41" s="220" t="s">
        <v>260</v>
      </c>
      <c r="C41" s="679"/>
      <c r="D41" s="679"/>
      <c r="E41" s="680"/>
    </row>
    <row r="42" spans="1:5" s="602" customFormat="1" ht="22.5">
      <c r="A42" s="604" t="s">
        <v>617</v>
      </c>
      <c r="B42" s="220" t="s">
        <v>261</v>
      </c>
      <c r="C42" s="679"/>
      <c r="D42" s="679"/>
      <c r="E42" s="680"/>
    </row>
    <row r="43" spans="1:5" s="602" customFormat="1" ht="15.75">
      <c r="A43" s="604" t="s">
        <v>618</v>
      </c>
      <c r="B43" s="220" t="s">
        <v>262</v>
      </c>
      <c r="C43" s="679"/>
      <c r="D43" s="679"/>
      <c r="E43" s="680"/>
    </row>
    <row r="44" spans="1:5" s="602" customFormat="1" ht="15.75">
      <c r="A44" s="604" t="s">
        <v>619</v>
      </c>
      <c r="B44" s="220" t="s">
        <v>263</v>
      </c>
      <c r="C44" s="679"/>
      <c r="D44" s="679"/>
      <c r="E44" s="680"/>
    </row>
    <row r="45" spans="1:5" s="602" customFormat="1" ht="15.75">
      <c r="A45" s="603" t="s">
        <v>620</v>
      </c>
      <c r="B45" s="220" t="s">
        <v>264</v>
      </c>
      <c r="C45" s="681">
        <f>+C46+C47+C48+C49</f>
        <v>0</v>
      </c>
      <c r="D45" s="681">
        <f>+D46+D47+D48+D49</f>
        <v>0</v>
      </c>
      <c r="E45" s="682">
        <f>+E46+E47+E48+E49</f>
        <v>0</v>
      </c>
    </row>
    <row r="46" spans="1:5" s="602" customFormat="1" ht="15.75">
      <c r="A46" s="604" t="s">
        <v>621</v>
      </c>
      <c r="B46" s="220" t="s">
        <v>265</v>
      </c>
      <c r="C46" s="679"/>
      <c r="D46" s="679"/>
      <c r="E46" s="680"/>
    </row>
    <row r="47" spans="1:5" s="602" customFormat="1" ht="22.5">
      <c r="A47" s="604" t="s">
        <v>622</v>
      </c>
      <c r="B47" s="220" t="s">
        <v>266</v>
      </c>
      <c r="C47" s="679"/>
      <c r="D47" s="679"/>
      <c r="E47" s="680"/>
    </row>
    <row r="48" spans="1:5" s="602" customFormat="1" ht="15.75">
      <c r="A48" s="604" t="s">
        <v>623</v>
      </c>
      <c r="B48" s="220" t="s">
        <v>267</v>
      </c>
      <c r="C48" s="679"/>
      <c r="D48" s="679"/>
      <c r="E48" s="680"/>
    </row>
    <row r="49" spans="1:5" s="602" customFormat="1" ht="15.75">
      <c r="A49" s="604" t="s">
        <v>624</v>
      </c>
      <c r="B49" s="220" t="s">
        <v>268</v>
      </c>
      <c r="C49" s="679"/>
      <c r="D49" s="679"/>
      <c r="E49" s="680"/>
    </row>
    <row r="50" spans="1:5" s="602" customFormat="1" ht="15.75">
      <c r="A50" s="603" t="s">
        <v>625</v>
      </c>
      <c r="B50" s="220" t="s">
        <v>269</v>
      </c>
      <c r="C50" s="679"/>
      <c r="D50" s="679"/>
      <c r="E50" s="680"/>
    </row>
    <row r="51" spans="1:5" s="602" customFormat="1" ht="21">
      <c r="A51" s="603" t="s">
        <v>626</v>
      </c>
      <c r="B51" s="220" t="s">
        <v>270</v>
      </c>
      <c r="C51" s="681">
        <f>+C7+C8+C34+C50</f>
        <v>1892214699</v>
      </c>
      <c r="D51" s="681">
        <f>+D7+D8+D34+D50</f>
        <v>1601762212</v>
      </c>
      <c r="E51" s="682">
        <f>+E7+E8+E34+E50</f>
        <v>0</v>
      </c>
    </row>
    <row r="52" spans="1:5" s="602" customFormat="1" ht="15.75">
      <c r="A52" s="603" t="s">
        <v>627</v>
      </c>
      <c r="B52" s="220" t="s">
        <v>271</v>
      </c>
      <c r="C52" s="679"/>
      <c r="D52" s="679">
        <v>242279</v>
      </c>
      <c r="E52" s="680"/>
    </row>
    <row r="53" spans="1:5" s="602" customFormat="1" ht="15.75">
      <c r="A53" s="603" t="s">
        <v>628</v>
      </c>
      <c r="B53" s="220" t="s">
        <v>272</v>
      </c>
      <c r="C53" s="679"/>
      <c r="D53" s="679"/>
      <c r="E53" s="680"/>
    </row>
    <row r="54" spans="1:5" s="602" customFormat="1" ht="15.75">
      <c r="A54" s="603" t="s">
        <v>629</v>
      </c>
      <c r="B54" s="220" t="s">
        <v>273</v>
      </c>
      <c r="C54" s="681">
        <f>+C52+C53</f>
        <v>0</v>
      </c>
      <c r="D54" s="681">
        <f>+D52+D53</f>
        <v>242279</v>
      </c>
      <c r="E54" s="682">
        <f>+E52+E53</f>
        <v>0</v>
      </c>
    </row>
    <row r="55" spans="1:5" s="602" customFormat="1" ht="15.75">
      <c r="A55" s="603" t="s">
        <v>630</v>
      </c>
      <c r="B55" s="220" t="s">
        <v>274</v>
      </c>
      <c r="C55" s="679"/>
      <c r="D55" s="679"/>
      <c r="E55" s="680"/>
    </row>
    <row r="56" spans="1:5" s="602" customFormat="1" ht="15.75">
      <c r="A56" s="603" t="s">
        <v>631</v>
      </c>
      <c r="B56" s="220" t="s">
        <v>275</v>
      </c>
      <c r="C56" s="679"/>
      <c r="D56" s="679"/>
      <c r="E56" s="680"/>
    </row>
    <row r="57" spans="1:5" s="602" customFormat="1" ht="15.75">
      <c r="A57" s="603" t="s">
        <v>632</v>
      </c>
      <c r="B57" s="220" t="s">
        <v>276</v>
      </c>
      <c r="C57" s="679"/>
      <c r="D57" s="679">
        <v>187840699</v>
      </c>
      <c r="E57" s="680"/>
    </row>
    <row r="58" spans="1:5" s="602" customFormat="1" ht="15.75">
      <c r="A58" s="603" t="s">
        <v>633</v>
      </c>
      <c r="B58" s="220" t="s">
        <v>277</v>
      </c>
      <c r="C58" s="679"/>
      <c r="D58" s="679"/>
      <c r="E58" s="680"/>
    </row>
    <row r="59" spans="1:5" s="602" customFormat="1" ht="15.75">
      <c r="A59" s="603" t="s">
        <v>634</v>
      </c>
      <c r="B59" s="220" t="s">
        <v>278</v>
      </c>
      <c r="C59" s="681">
        <f>+C55+C56+C57+C58</f>
        <v>0</v>
      </c>
      <c r="D59" s="681">
        <f>+D55+D56+D57+D58</f>
        <v>187840699</v>
      </c>
      <c r="E59" s="682">
        <f>+E55+E56+E57+E58</f>
        <v>0</v>
      </c>
    </row>
    <row r="60" spans="1:5" s="602" customFormat="1" ht="15.75">
      <c r="A60" s="603" t="s">
        <v>635</v>
      </c>
      <c r="B60" s="220" t="s">
        <v>279</v>
      </c>
      <c r="C60" s="679"/>
      <c r="D60" s="679">
        <v>3231166</v>
      </c>
      <c r="E60" s="680"/>
    </row>
    <row r="61" spans="1:5" s="602" customFormat="1" ht="15.75">
      <c r="A61" s="603" t="s">
        <v>636</v>
      </c>
      <c r="B61" s="220" t="s">
        <v>280</v>
      </c>
      <c r="C61" s="679"/>
      <c r="D61" s="679"/>
      <c r="E61" s="680"/>
    </row>
    <row r="62" spans="1:5" s="602" customFormat="1" ht="15.75">
      <c r="A62" s="603" t="s">
        <v>637</v>
      </c>
      <c r="B62" s="220" t="s">
        <v>281</v>
      </c>
      <c r="C62" s="679"/>
      <c r="D62" s="679">
        <v>390558</v>
      </c>
      <c r="E62" s="680"/>
    </row>
    <row r="63" spans="1:5" s="602" customFormat="1" ht="15.75">
      <c r="A63" s="603" t="s">
        <v>638</v>
      </c>
      <c r="B63" s="220" t="s">
        <v>282</v>
      </c>
      <c r="C63" s="681">
        <f>+C60+C61+C62</f>
        <v>0</v>
      </c>
      <c r="D63" s="681">
        <f>+D60+D61+D62</f>
        <v>3621724</v>
      </c>
      <c r="E63" s="682">
        <f>+E60+E61+E62</f>
        <v>0</v>
      </c>
    </row>
    <row r="64" spans="1:5" s="602" customFormat="1" ht="15.75">
      <c r="A64" s="603" t="s">
        <v>639</v>
      </c>
      <c r="B64" s="220" t="s">
        <v>283</v>
      </c>
      <c r="C64" s="679"/>
      <c r="D64" s="679">
        <v>184335</v>
      </c>
      <c r="E64" s="680"/>
    </row>
    <row r="65" spans="1:5" s="602" customFormat="1" ht="21">
      <c r="A65" s="603" t="s">
        <v>779</v>
      </c>
      <c r="B65" s="220" t="s">
        <v>284</v>
      </c>
      <c r="C65" s="679"/>
      <c r="D65" s="679">
        <v>-92654</v>
      </c>
      <c r="E65" s="680"/>
    </row>
    <row r="66" spans="1:5" s="602" customFormat="1" ht="15.75">
      <c r="A66" s="603" t="s">
        <v>640</v>
      </c>
      <c r="B66" s="220" t="s">
        <v>285</v>
      </c>
      <c r="C66" s="681">
        <f>+C64+C65</f>
        <v>0</v>
      </c>
      <c r="D66" s="681">
        <f>+D64+D65</f>
        <v>91681</v>
      </c>
      <c r="E66" s="682">
        <f>+E64+E65</f>
        <v>0</v>
      </c>
    </row>
    <row r="67" spans="1:5" s="602" customFormat="1" ht="15.75">
      <c r="A67" s="603" t="s">
        <v>641</v>
      </c>
      <c r="B67" s="220" t="s">
        <v>286</v>
      </c>
      <c r="C67" s="679"/>
      <c r="D67" s="679"/>
      <c r="E67" s="680"/>
    </row>
    <row r="68" spans="1:5" s="602" customFormat="1" ht="16.5" thickBot="1">
      <c r="A68" s="605" t="s">
        <v>642</v>
      </c>
      <c r="B68" s="224" t="s">
        <v>287</v>
      </c>
      <c r="C68" s="683">
        <f>+C51+C54+C59+C63+C66+C67</f>
        <v>1892214699</v>
      </c>
      <c r="D68" s="683">
        <f>+D51+D54+D59+D63+D66+D67</f>
        <v>1793558595</v>
      </c>
      <c r="E68" s="684">
        <f>+E51+E54+E59+E63+E66+E67</f>
        <v>0</v>
      </c>
    </row>
    <row r="69" spans="1:5" ht="15.75">
      <c r="A69" s="606"/>
      <c r="C69" s="607"/>
      <c r="D69" s="607"/>
      <c r="E69" s="608"/>
    </row>
    <row r="70" spans="1:5" ht="15.75">
      <c r="A70" s="606"/>
      <c r="C70" s="607"/>
      <c r="D70" s="607"/>
      <c r="E70" s="608"/>
    </row>
    <row r="71" spans="1:5" ht="15.75">
      <c r="A71" s="609"/>
      <c r="C71" s="607"/>
      <c r="D71" s="607"/>
      <c r="E71" s="608"/>
    </row>
    <row r="72" spans="1:5" ht="15.75">
      <c r="A72" s="808"/>
      <c r="B72" s="808"/>
      <c r="C72" s="808"/>
      <c r="D72" s="808"/>
      <c r="E72" s="808"/>
    </row>
    <row r="73" spans="1:5" ht="15.75">
      <c r="A73" s="808"/>
      <c r="B73" s="808"/>
      <c r="C73" s="808"/>
      <c r="D73" s="808"/>
      <c r="E73" s="808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dőlt"Györtelek KözségÖnkormányzat&amp;R&amp;"Times New Roman,Félkövér dőlt"12. számú melléklet a 5/2018. (V.31.)önkormányzati rendelethez</oddHeader>
    <oddFooter>&amp;C&amp;P</oddFooter>
  </headerFooter>
  <rowBreaks count="1" manualBreakCount="1">
    <brk id="44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C21" sqref="C21"/>
    </sheetView>
  </sheetViews>
  <sheetFormatPr defaultColWidth="9.00390625" defaultRowHeight="12.75"/>
  <cols>
    <col min="1" max="1" width="71.125" style="212" customWidth="1"/>
    <col min="2" max="2" width="6.125" style="227" customWidth="1"/>
    <col min="3" max="3" width="18.00390625" style="611" customWidth="1"/>
    <col min="4" max="16384" width="9.375" style="611" customWidth="1"/>
  </cols>
  <sheetData>
    <row r="1" spans="1:3" ht="32.25" customHeight="1">
      <c r="A1" s="825" t="s">
        <v>288</v>
      </c>
      <c r="B1" s="825"/>
      <c r="C1" s="825"/>
    </row>
    <row r="2" spans="1:3" ht="15.75">
      <c r="A2" s="826" t="str">
        <f>+CONCATENATE(LEFT(ÖSSZEFÜGGÉSEK!A4,4),". év")</f>
        <v>2017. év</v>
      </c>
      <c r="B2" s="826"/>
      <c r="C2" s="826"/>
    </row>
    <row r="4" spans="2:3" ht="13.5" thickBot="1">
      <c r="B4" s="827">
        <f>'2. tájékoztató tábla'!E1</f>
        <v>0</v>
      </c>
      <c r="C4" s="827"/>
    </row>
    <row r="5" spans="1:3" s="213" customFormat="1" ht="31.5" customHeight="1">
      <c r="A5" s="828" t="s">
        <v>289</v>
      </c>
      <c r="B5" s="830" t="s">
        <v>245</v>
      </c>
      <c r="C5" s="832" t="s">
        <v>290</v>
      </c>
    </row>
    <row r="6" spans="1:3" s="213" customFormat="1" ht="12.75">
      <c r="A6" s="829"/>
      <c r="B6" s="831"/>
      <c r="C6" s="833"/>
    </row>
    <row r="7" spans="1:3" s="217" customFormat="1" ht="13.5" thickBot="1">
      <c r="A7" s="214" t="s">
        <v>408</v>
      </c>
      <c r="B7" s="215" t="s">
        <v>409</v>
      </c>
      <c r="C7" s="216" t="s">
        <v>410</v>
      </c>
    </row>
    <row r="8" spans="1:3" ht="15.75" customHeight="1">
      <c r="A8" s="603" t="s">
        <v>644</v>
      </c>
      <c r="B8" s="218" t="s">
        <v>250</v>
      </c>
      <c r="C8" s="219">
        <v>971532268</v>
      </c>
    </row>
    <row r="9" spans="1:3" ht="15.75" customHeight="1">
      <c r="A9" s="603" t="s">
        <v>645</v>
      </c>
      <c r="B9" s="220" t="s">
        <v>251</v>
      </c>
      <c r="C9" s="219">
        <v>-114269820</v>
      </c>
    </row>
    <row r="10" spans="1:3" ht="15.75" customHeight="1">
      <c r="A10" s="603" t="s">
        <v>646</v>
      </c>
      <c r="B10" s="220" t="s">
        <v>252</v>
      </c>
      <c r="C10" s="219">
        <v>29883096</v>
      </c>
    </row>
    <row r="11" spans="1:3" ht="15.75" customHeight="1">
      <c r="A11" s="603" t="s">
        <v>647</v>
      </c>
      <c r="B11" s="220" t="s">
        <v>253</v>
      </c>
      <c r="C11" s="221">
        <v>39194100</v>
      </c>
    </row>
    <row r="12" spans="1:3" ht="15.75" customHeight="1">
      <c r="A12" s="603" t="s">
        <v>648</v>
      </c>
      <c r="B12" s="220" t="s">
        <v>254</v>
      </c>
      <c r="C12" s="221"/>
    </row>
    <row r="13" spans="1:3" ht="15.75" customHeight="1">
      <c r="A13" s="603" t="s">
        <v>649</v>
      </c>
      <c r="B13" s="220" t="s">
        <v>255</v>
      </c>
      <c r="C13" s="221">
        <v>570601600</v>
      </c>
    </row>
    <row r="14" spans="1:3" ht="15.75" customHeight="1">
      <c r="A14" s="603" t="s">
        <v>650</v>
      </c>
      <c r="B14" s="220" t="s">
        <v>256</v>
      </c>
      <c r="C14" s="222">
        <f>+C8+C9+C10+C11+C12+C13</f>
        <v>1496941244</v>
      </c>
    </row>
    <row r="15" spans="1:3" ht="15.75" customHeight="1">
      <c r="A15" s="603" t="s">
        <v>716</v>
      </c>
      <c r="B15" s="220" t="s">
        <v>257</v>
      </c>
      <c r="C15" s="612">
        <v>20534641</v>
      </c>
    </row>
    <row r="16" spans="1:3" ht="15.75" customHeight="1">
      <c r="A16" s="603" t="s">
        <v>651</v>
      </c>
      <c r="B16" s="220" t="s">
        <v>258</v>
      </c>
      <c r="C16" s="221">
        <v>5994900</v>
      </c>
    </row>
    <row r="17" spans="1:3" ht="15.75" customHeight="1">
      <c r="A17" s="603" t="s">
        <v>652</v>
      </c>
      <c r="B17" s="220" t="s">
        <v>15</v>
      </c>
      <c r="C17" s="221">
        <v>104443</v>
      </c>
    </row>
    <row r="18" spans="1:3" ht="15.75" customHeight="1">
      <c r="A18" s="603" t="s">
        <v>653</v>
      </c>
      <c r="B18" s="220" t="s">
        <v>16</v>
      </c>
      <c r="C18" s="222">
        <f>+C15+C16+C17</f>
        <v>26633984</v>
      </c>
    </row>
    <row r="19" spans="1:3" s="613" customFormat="1" ht="15.75" customHeight="1">
      <c r="A19" s="603" t="s">
        <v>654</v>
      </c>
      <c r="B19" s="220" t="s">
        <v>17</v>
      </c>
      <c r="C19" s="221"/>
    </row>
    <row r="20" spans="1:3" ht="15.75" customHeight="1">
      <c r="A20" s="603" t="s">
        <v>655</v>
      </c>
      <c r="B20" s="220" t="s">
        <v>18</v>
      </c>
      <c r="C20" s="221">
        <v>269978367</v>
      </c>
    </row>
    <row r="21" spans="1:3" ht="15.75" customHeight="1" thickBot="1">
      <c r="A21" s="223" t="s">
        <v>656</v>
      </c>
      <c r="B21" s="224" t="s">
        <v>19</v>
      </c>
      <c r="C21" s="225">
        <f>+C14+C18+C19+C20</f>
        <v>1793553595</v>
      </c>
    </row>
    <row r="22" spans="1:5" ht="15.75">
      <c r="A22" s="606"/>
      <c r="B22" s="609"/>
      <c r="C22" s="607"/>
      <c r="D22" s="607"/>
      <c r="E22" s="607"/>
    </row>
    <row r="23" spans="1:5" ht="15.75">
      <c r="A23" s="606"/>
      <c r="B23" s="609"/>
      <c r="C23" s="607"/>
      <c r="D23" s="607"/>
      <c r="E23" s="607"/>
    </row>
    <row r="24" spans="1:5" ht="15.75">
      <c r="A24" s="609"/>
      <c r="B24" s="609"/>
      <c r="C24" s="607"/>
      <c r="D24" s="607"/>
      <c r="E24" s="607"/>
    </row>
    <row r="25" spans="1:5" ht="15.75">
      <c r="A25" s="824"/>
      <c r="B25" s="824"/>
      <c r="C25" s="824"/>
      <c r="D25" s="614"/>
      <c r="E25" s="614"/>
    </row>
    <row r="26" spans="1:5" ht="15.75">
      <c r="A26" s="824"/>
      <c r="B26" s="824"/>
      <c r="C26" s="824"/>
      <c r="D26" s="614"/>
      <c r="E26" s="614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dőlt"Györtelek Község Önkormányzat&amp;R&amp;"Times New Roman CE,Félkövér dőlt"12.1.számú melléklet a 5/2018. (V.31.)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J11" sqref="J10:J11"/>
    </sheetView>
  </sheetViews>
  <sheetFormatPr defaultColWidth="12.00390625" defaultRowHeight="12.75"/>
  <cols>
    <col min="1" max="1" width="58.875" style="208" customWidth="1"/>
    <col min="2" max="2" width="6.875" style="208" customWidth="1"/>
    <col min="3" max="3" width="17.125" style="208" customWidth="1"/>
    <col min="4" max="4" width="19.125" style="208" customWidth="1"/>
    <col min="5" max="16384" width="12.00390625" style="208" customWidth="1"/>
  </cols>
  <sheetData>
    <row r="1" spans="1:4" ht="48" customHeight="1">
      <c r="A1" s="834" t="str">
        <f>+CONCATENATE("VAGYONKIMUTATÁS",CHAR(10),"az érték nélkül nyilvántartott eszközökről",CHAR(10),LEFT(ÖSSZEFÜGGÉSEK!A4,4),".")</f>
        <v>VAGYONKIMUTATÁS
az érték nélkül nyilvántartott eszközökről
2017.</v>
      </c>
      <c r="B1" s="835"/>
      <c r="C1" s="835"/>
      <c r="D1" s="835"/>
    </row>
    <row r="2" ht="16.5" thickBot="1"/>
    <row r="3" spans="1:4" ht="43.5" customHeight="1" thickBot="1">
      <c r="A3" s="617" t="s">
        <v>49</v>
      </c>
      <c r="B3" s="318" t="s">
        <v>245</v>
      </c>
      <c r="C3" s="618" t="s">
        <v>291</v>
      </c>
      <c r="D3" s="619" t="s">
        <v>732</v>
      </c>
    </row>
    <row r="4" spans="1:4" ht="16.5" thickBot="1">
      <c r="A4" s="228" t="s">
        <v>408</v>
      </c>
      <c r="B4" s="229" t="s">
        <v>409</v>
      </c>
      <c r="C4" s="229" t="s">
        <v>410</v>
      </c>
      <c r="D4" s="230" t="s">
        <v>411</v>
      </c>
    </row>
    <row r="5" spans="1:4" ht="15.75" customHeight="1">
      <c r="A5" s="239" t="s">
        <v>684</v>
      </c>
      <c r="B5" s="232" t="s">
        <v>6</v>
      </c>
      <c r="C5" s="233"/>
      <c r="D5" s="234"/>
    </row>
    <row r="6" spans="1:4" ht="15.75" customHeight="1">
      <c r="A6" s="239" t="s">
        <v>685</v>
      </c>
      <c r="B6" s="236" t="s">
        <v>7</v>
      </c>
      <c r="C6" s="237"/>
      <c r="D6" s="238"/>
    </row>
    <row r="7" spans="1:4" ht="15.75" customHeight="1">
      <c r="A7" s="239" t="s">
        <v>686</v>
      </c>
      <c r="B7" s="236" t="s">
        <v>8</v>
      </c>
      <c r="C7" s="237"/>
      <c r="D7" s="238"/>
    </row>
    <row r="8" spans="1:4" ht="15.75" customHeight="1" thickBot="1">
      <c r="A8" s="240" t="s">
        <v>687</v>
      </c>
      <c r="B8" s="241" t="s">
        <v>9</v>
      </c>
      <c r="C8" s="242"/>
      <c r="D8" s="243"/>
    </row>
    <row r="9" spans="1:4" ht="15.75" customHeight="1" thickBot="1">
      <c r="A9" s="621" t="s">
        <v>688</v>
      </c>
      <c r="B9" s="622" t="s">
        <v>10</v>
      </c>
      <c r="C9" s="623"/>
      <c r="D9" s="624">
        <f>+D10+D11+D12+D13</f>
        <v>0</v>
      </c>
    </row>
    <row r="10" spans="1:4" ht="15.75" customHeight="1">
      <c r="A10" s="620" t="s">
        <v>689</v>
      </c>
      <c r="B10" s="232" t="s">
        <v>11</v>
      </c>
      <c r="C10" s="233"/>
      <c r="D10" s="234"/>
    </row>
    <row r="11" spans="1:4" ht="15.75" customHeight="1">
      <c r="A11" s="239" t="s">
        <v>690</v>
      </c>
      <c r="B11" s="236" t="s">
        <v>12</v>
      </c>
      <c r="C11" s="237"/>
      <c r="D11" s="238"/>
    </row>
    <row r="12" spans="1:4" ht="15.75" customHeight="1">
      <c r="A12" s="239" t="s">
        <v>691</v>
      </c>
      <c r="B12" s="236" t="s">
        <v>13</v>
      </c>
      <c r="C12" s="237"/>
      <c r="D12" s="238"/>
    </row>
    <row r="13" spans="1:4" ht="15.75" customHeight="1" thickBot="1">
      <c r="A13" s="240" t="s">
        <v>692</v>
      </c>
      <c r="B13" s="241" t="s">
        <v>14</v>
      </c>
      <c r="C13" s="242"/>
      <c r="D13" s="243"/>
    </row>
    <row r="14" spans="1:4" ht="15.75" customHeight="1" thickBot="1">
      <c r="A14" s="621" t="s">
        <v>693</v>
      </c>
      <c r="B14" s="622" t="s">
        <v>15</v>
      </c>
      <c r="C14" s="623"/>
      <c r="D14" s="624">
        <f>+D15+D16+D17</f>
        <v>0</v>
      </c>
    </row>
    <row r="15" spans="1:4" ht="15.75" customHeight="1">
      <c r="A15" s="620" t="s">
        <v>694</v>
      </c>
      <c r="B15" s="232" t="s">
        <v>16</v>
      </c>
      <c r="C15" s="233"/>
      <c r="D15" s="234"/>
    </row>
    <row r="16" spans="1:4" ht="15.75" customHeight="1">
      <c r="A16" s="239" t="s">
        <v>695</v>
      </c>
      <c r="B16" s="236" t="s">
        <v>17</v>
      </c>
      <c r="C16" s="237"/>
      <c r="D16" s="238"/>
    </row>
    <row r="17" spans="1:4" ht="15.75" customHeight="1" thickBot="1">
      <c r="A17" s="240" t="s">
        <v>696</v>
      </c>
      <c r="B17" s="241" t="s">
        <v>18</v>
      </c>
      <c r="C17" s="242"/>
      <c r="D17" s="243"/>
    </row>
    <row r="18" spans="1:4" ht="15.75" customHeight="1" thickBot="1">
      <c r="A18" s="621" t="s">
        <v>702</v>
      </c>
      <c r="B18" s="622" t="s">
        <v>19</v>
      </c>
      <c r="C18" s="623"/>
      <c r="D18" s="624">
        <f>+D19+D20+D21</f>
        <v>0</v>
      </c>
    </row>
    <row r="19" spans="1:4" ht="15.75" customHeight="1">
      <c r="A19" s="620" t="s">
        <v>697</v>
      </c>
      <c r="B19" s="232" t="s">
        <v>20</v>
      </c>
      <c r="C19" s="233"/>
      <c r="D19" s="234"/>
    </row>
    <row r="20" spans="1:4" ht="15.75" customHeight="1">
      <c r="A20" s="239" t="s">
        <v>698</v>
      </c>
      <c r="B20" s="236" t="s">
        <v>21</v>
      </c>
      <c r="C20" s="237"/>
      <c r="D20" s="238"/>
    </row>
    <row r="21" spans="1:4" ht="15.75" customHeight="1">
      <c r="A21" s="239" t="s">
        <v>699</v>
      </c>
      <c r="B21" s="236" t="s">
        <v>22</v>
      </c>
      <c r="C21" s="237"/>
      <c r="D21" s="238"/>
    </row>
    <row r="22" spans="1:4" ht="15.75" customHeight="1">
      <c r="A22" s="239" t="s">
        <v>700</v>
      </c>
      <c r="B22" s="236" t="s">
        <v>23</v>
      </c>
      <c r="C22" s="237"/>
      <c r="D22" s="238"/>
    </row>
    <row r="23" spans="1:4" ht="15.75" customHeight="1">
      <c r="A23" s="239"/>
      <c r="B23" s="236" t="s">
        <v>24</v>
      </c>
      <c r="C23" s="237"/>
      <c r="D23" s="238"/>
    </row>
    <row r="24" spans="1:4" ht="15.75" customHeight="1">
      <c r="A24" s="239"/>
      <c r="B24" s="236" t="s">
        <v>25</v>
      </c>
      <c r="C24" s="237"/>
      <c r="D24" s="238"/>
    </row>
    <row r="25" spans="1:4" ht="15.75" customHeight="1">
      <c r="A25" s="239"/>
      <c r="B25" s="236" t="s">
        <v>26</v>
      </c>
      <c r="C25" s="237"/>
      <c r="D25" s="238"/>
    </row>
    <row r="26" spans="1:4" ht="15.75" customHeight="1">
      <c r="A26" s="239"/>
      <c r="B26" s="236" t="s">
        <v>27</v>
      </c>
      <c r="C26" s="237"/>
      <c r="D26" s="238"/>
    </row>
    <row r="27" spans="1:4" ht="15.75" customHeight="1">
      <c r="A27" s="239"/>
      <c r="B27" s="236" t="s">
        <v>28</v>
      </c>
      <c r="C27" s="237"/>
      <c r="D27" s="238"/>
    </row>
    <row r="28" spans="1:4" ht="15.75" customHeight="1">
      <c r="A28" s="239"/>
      <c r="B28" s="236" t="s">
        <v>29</v>
      </c>
      <c r="C28" s="237"/>
      <c r="D28" s="238"/>
    </row>
    <row r="29" spans="1:4" ht="15.75" customHeight="1">
      <c r="A29" s="239"/>
      <c r="B29" s="236" t="s">
        <v>30</v>
      </c>
      <c r="C29" s="237"/>
      <c r="D29" s="238"/>
    </row>
    <row r="30" spans="1:4" ht="15.75" customHeight="1">
      <c r="A30" s="239"/>
      <c r="B30" s="236" t="s">
        <v>31</v>
      </c>
      <c r="C30" s="237"/>
      <c r="D30" s="238"/>
    </row>
    <row r="31" spans="1:4" ht="15.75" customHeight="1">
      <c r="A31" s="239"/>
      <c r="B31" s="236" t="s">
        <v>32</v>
      </c>
      <c r="C31" s="237"/>
      <c r="D31" s="238"/>
    </row>
    <row r="32" spans="1:4" ht="15.75" customHeight="1">
      <c r="A32" s="239"/>
      <c r="B32" s="236" t="s">
        <v>33</v>
      </c>
      <c r="C32" s="237"/>
      <c r="D32" s="238"/>
    </row>
    <row r="33" spans="1:4" ht="15.75" customHeight="1">
      <c r="A33" s="239"/>
      <c r="B33" s="236" t="s">
        <v>34</v>
      </c>
      <c r="C33" s="237"/>
      <c r="D33" s="238"/>
    </row>
    <row r="34" spans="1:4" ht="15.75" customHeight="1">
      <c r="A34" s="239"/>
      <c r="B34" s="236" t="s">
        <v>88</v>
      </c>
      <c r="C34" s="237"/>
      <c r="D34" s="238"/>
    </row>
    <row r="35" spans="1:4" ht="15.75" customHeight="1">
      <c r="A35" s="239"/>
      <c r="B35" s="236" t="s">
        <v>182</v>
      </c>
      <c r="C35" s="237"/>
      <c r="D35" s="238"/>
    </row>
    <row r="36" spans="1:4" ht="15.75" customHeight="1">
      <c r="A36" s="239"/>
      <c r="B36" s="236" t="s">
        <v>242</v>
      </c>
      <c r="C36" s="237"/>
      <c r="D36" s="238"/>
    </row>
    <row r="37" spans="1:4" ht="15.75" customHeight="1" thickBot="1">
      <c r="A37" s="240"/>
      <c r="B37" s="241" t="s">
        <v>243</v>
      </c>
      <c r="C37" s="242"/>
      <c r="D37" s="243"/>
    </row>
    <row r="38" spans="1:6" ht="15.75" customHeight="1" thickBot="1">
      <c r="A38" s="836" t="s">
        <v>701</v>
      </c>
      <c r="B38" s="837"/>
      <c r="C38" s="244"/>
      <c r="D38" s="624">
        <f>+D5+D6+D7+D8+D9+D14+D18+D22+D23+D24+D25+D26+D27+D28+D29+D30+D31+D32+D33+D34+D35+D36+D37</f>
        <v>0</v>
      </c>
      <c r="F38" s="245"/>
    </row>
    <row r="39" ht="15.75">
      <c r="A39" s="625" t="s">
        <v>703</v>
      </c>
    </row>
    <row r="40" spans="1:4" ht="15.75">
      <c r="A40" s="209"/>
      <c r="B40" s="210"/>
      <c r="C40" s="838"/>
      <c r="D40" s="838"/>
    </row>
    <row r="41" spans="1:4" ht="15.75">
      <c r="A41" s="209"/>
      <c r="B41" s="210"/>
      <c r="C41" s="211"/>
      <c r="D41" s="211"/>
    </row>
    <row r="42" spans="1:4" ht="15.75">
      <c r="A42" s="210"/>
      <c r="B42" s="210"/>
      <c r="C42" s="838"/>
      <c r="D42" s="838"/>
    </row>
    <row r="43" spans="1:2" ht="15.75">
      <c r="A43" s="226"/>
      <c r="B43" s="226"/>
    </row>
    <row r="44" spans="1:3" ht="15.75">
      <c r="A44" s="226"/>
      <c r="B44" s="226"/>
      <c r="C44" s="226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dőlt"Györtelek Község Önkormányzat&amp;C &amp;R&amp;"Times New Roman,Félkövér dőlt"12.2. számú melléklet a 5/2018. (V.31.)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H11" sqref="H11"/>
    </sheetView>
  </sheetViews>
  <sheetFormatPr defaultColWidth="12.00390625" defaultRowHeight="12.75"/>
  <cols>
    <col min="1" max="1" width="56.125" style="208" customWidth="1"/>
    <col min="2" max="2" width="6.875" style="208" customWidth="1"/>
    <col min="3" max="3" width="17.125" style="208" customWidth="1"/>
    <col min="4" max="4" width="19.125" style="208" customWidth="1"/>
    <col min="5" max="16384" width="12.00390625" style="208" customWidth="1"/>
  </cols>
  <sheetData>
    <row r="1" spans="1:4" ht="48.75" customHeight="1">
      <c r="A1" s="839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2017.</v>
      </c>
      <c r="B1" s="840"/>
      <c r="C1" s="840"/>
      <c r="D1" s="840"/>
    </row>
    <row r="2" ht="16.5" thickBot="1"/>
    <row r="3" spans="1:4" ht="64.5" thickBot="1">
      <c r="A3" s="626" t="s">
        <v>49</v>
      </c>
      <c r="B3" s="318" t="s">
        <v>245</v>
      </c>
      <c r="C3" s="627" t="s">
        <v>704</v>
      </c>
      <c r="D3" s="628" t="s">
        <v>732</v>
      </c>
    </row>
    <row r="4" spans="1:4" ht="16.5" thickBot="1">
      <c r="A4" s="246" t="s">
        <v>408</v>
      </c>
      <c r="B4" s="247" t="s">
        <v>409</v>
      </c>
      <c r="C4" s="247" t="s">
        <v>410</v>
      </c>
      <c r="D4" s="248" t="s">
        <v>411</v>
      </c>
    </row>
    <row r="5" spans="1:4" ht="15.75" customHeight="1">
      <c r="A5" s="235" t="s">
        <v>705</v>
      </c>
      <c r="B5" s="232" t="s">
        <v>6</v>
      </c>
      <c r="C5" s="233"/>
      <c r="D5" s="234"/>
    </row>
    <row r="6" spans="1:4" ht="15.75" customHeight="1">
      <c r="A6" s="235" t="s">
        <v>706</v>
      </c>
      <c r="B6" s="236" t="s">
        <v>7</v>
      </c>
      <c r="C6" s="237"/>
      <c r="D6" s="238"/>
    </row>
    <row r="7" spans="1:4" ht="15.75" customHeight="1" thickBot="1">
      <c r="A7" s="629" t="s">
        <v>707</v>
      </c>
      <c r="B7" s="241" t="s">
        <v>8</v>
      </c>
      <c r="C7" s="242"/>
      <c r="D7" s="243"/>
    </row>
    <row r="8" spans="1:4" ht="15.75" customHeight="1" thickBot="1">
      <c r="A8" s="621" t="s">
        <v>708</v>
      </c>
      <c r="B8" s="622" t="s">
        <v>9</v>
      </c>
      <c r="C8" s="623"/>
      <c r="D8" s="624">
        <f>+D5+D6+D7</f>
        <v>0</v>
      </c>
    </row>
    <row r="9" spans="1:4" ht="15.75" customHeight="1">
      <c r="A9" s="231" t="s">
        <v>709</v>
      </c>
      <c r="B9" s="232" t="s">
        <v>10</v>
      </c>
      <c r="C9" s="233"/>
      <c r="D9" s="234"/>
    </row>
    <row r="10" spans="1:4" ht="15.75" customHeight="1">
      <c r="A10" s="235" t="s">
        <v>710</v>
      </c>
      <c r="B10" s="236" t="s">
        <v>11</v>
      </c>
      <c r="C10" s="237"/>
      <c r="D10" s="238"/>
    </row>
    <row r="11" spans="1:4" ht="15.75" customHeight="1">
      <c r="A11" s="235" t="s">
        <v>711</v>
      </c>
      <c r="B11" s="236" t="s">
        <v>12</v>
      </c>
      <c r="C11" s="237"/>
      <c r="D11" s="238"/>
    </row>
    <row r="12" spans="1:4" ht="15.75" customHeight="1">
      <c r="A12" s="235" t="s">
        <v>712</v>
      </c>
      <c r="B12" s="236" t="s">
        <v>13</v>
      </c>
      <c r="C12" s="237"/>
      <c r="D12" s="238"/>
    </row>
    <row r="13" spans="1:4" ht="15.75" customHeight="1" thickBot="1">
      <c r="A13" s="629" t="s">
        <v>713</v>
      </c>
      <c r="B13" s="241" t="s">
        <v>14</v>
      </c>
      <c r="C13" s="242"/>
      <c r="D13" s="243"/>
    </row>
    <row r="14" spans="1:4" ht="15.75" customHeight="1" thickBot="1">
      <c r="A14" s="621" t="s">
        <v>714</v>
      </c>
      <c r="B14" s="622" t="s">
        <v>15</v>
      </c>
      <c r="C14" s="630"/>
      <c r="D14" s="624">
        <f>+D9+D10+D11+D12+D13</f>
        <v>0</v>
      </c>
    </row>
    <row r="15" spans="1:4" ht="15.75" customHeight="1">
      <c r="A15" s="231"/>
      <c r="B15" s="232" t="s">
        <v>16</v>
      </c>
      <c r="C15" s="233"/>
      <c r="D15" s="234"/>
    </row>
    <row r="16" spans="1:4" ht="15.75" customHeight="1">
      <c r="A16" s="235"/>
      <c r="B16" s="236" t="s">
        <v>17</v>
      </c>
      <c r="C16" s="237"/>
      <c r="D16" s="238"/>
    </row>
    <row r="17" spans="1:4" ht="15.75" customHeight="1">
      <c r="A17" s="235"/>
      <c r="B17" s="236" t="s">
        <v>18</v>
      </c>
      <c r="C17" s="237"/>
      <c r="D17" s="238"/>
    </row>
    <row r="18" spans="1:4" ht="15.75" customHeight="1">
      <c r="A18" s="235"/>
      <c r="B18" s="236" t="s">
        <v>19</v>
      </c>
      <c r="C18" s="237"/>
      <c r="D18" s="238"/>
    </row>
    <row r="19" spans="1:4" ht="15.75" customHeight="1">
      <c r="A19" s="235"/>
      <c r="B19" s="236" t="s">
        <v>20</v>
      </c>
      <c r="C19" s="237"/>
      <c r="D19" s="238"/>
    </row>
    <row r="20" spans="1:4" ht="15.75" customHeight="1">
      <c r="A20" s="235"/>
      <c r="B20" s="236" t="s">
        <v>21</v>
      </c>
      <c r="C20" s="237"/>
      <c r="D20" s="238"/>
    </row>
    <row r="21" spans="1:4" ht="15.75" customHeight="1">
      <c r="A21" s="235"/>
      <c r="B21" s="236" t="s">
        <v>22</v>
      </c>
      <c r="C21" s="237"/>
      <c r="D21" s="238"/>
    </row>
    <row r="22" spans="1:4" ht="15.75" customHeight="1">
      <c r="A22" s="235"/>
      <c r="B22" s="236" t="s">
        <v>23</v>
      </c>
      <c r="C22" s="237"/>
      <c r="D22" s="238"/>
    </row>
    <row r="23" spans="1:4" ht="15.75" customHeight="1">
      <c r="A23" s="235"/>
      <c r="B23" s="236" t="s">
        <v>24</v>
      </c>
      <c r="C23" s="237"/>
      <c r="D23" s="238"/>
    </row>
    <row r="24" spans="1:4" ht="15.75" customHeight="1">
      <c r="A24" s="235"/>
      <c r="B24" s="236" t="s">
        <v>25</v>
      </c>
      <c r="C24" s="237"/>
      <c r="D24" s="238"/>
    </row>
    <row r="25" spans="1:4" ht="15.75" customHeight="1">
      <c r="A25" s="235"/>
      <c r="B25" s="236" t="s">
        <v>26</v>
      </c>
      <c r="C25" s="237"/>
      <c r="D25" s="238"/>
    </row>
    <row r="26" spans="1:4" ht="15.75" customHeight="1">
      <c r="A26" s="235"/>
      <c r="B26" s="236" t="s">
        <v>27</v>
      </c>
      <c r="C26" s="237"/>
      <c r="D26" s="238"/>
    </row>
    <row r="27" spans="1:4" ht="15.75" customHeight="1">
      <c r="A27" s="235"/>
      <c r="B27" s="236" t="s">
        <v>28</v>
      </c>
      <c r="C27" s="237"/>
      <c r="D27" s="238"/>
    </row>
    <row r="28" spans="1:4" ht="15.75" customHeight="1">
      <c r="A28" s="235"/>
      <c r="B28" s="236" t="s">
        <v>29</v>
      </c>
      <c r="C28" s="237"/>
      <c r="D28" s="238"/>
    </row>
    <row r="29" spans="1:4" ht="15.75" customHeight="1">
      <c r="A29" s="235"/>
      <c r="B29" s="236" t="s">
        <v>30</v>
      </c>
      <c r="C29" s="237"/>
      <c r="D29" s="238"/>
    </row>
    <row r="30" spans="1:4" ht="15.75" customHeight="1">
      <c r="A30" s="235"/>
      <c r="B30" s="236" t="s">
        <v>31</v>
      </c>
      <c r="C30" s="237"/>
      <c r="D30" s="238"/>
    </row>
    <row r="31" spans="1:4" ht="15.75" customHeight="1">
      <c r="A31" s="235"/>
      <c r="B31" s="236" t="s">
        <v>32</v>
      </c>
      <c r="C31" s="237"/>
      <c r="D31" s="238"/>
    </row>
    <row r="32" spans="1:4" ht="15.75" customHeight="1">
      <c r="A32" s="235"/>
      <c r="B32" s="236" t="s">
        <v>33</v>
      </c>
      <c r="C32" s="237"/>
      <c r="D32" s="238"/>
    </row>
    <row r="33" spans="1:4" ht="15.75" customHeight="1">
      <c r="A33" s="235"/>
      <c r="B33" s="236" t="s">
        <v>34</v>
      </c>
      <c r="C33" s="237"/>
      <c r="D33" s="238"/>
    </row>
    <row r="34" spans="1:4" ht="15.75" customHeight="1">
      <c r="A34" s="235"/>
      <c r="B34" s="236" t="s">
        <v>88</v>
      </c>
      <c r="C34" s="237"/>
      <c r="D34" s="238"/>
    </row>
    <row r="35" spans="1:4" ht="15.75" customHeight="1">
      <c r="A35" s="235"/>
      <c r="B35" s="236" t="s">
        <v>182</v>
      </c>
      <c r="C35" s="237"/>
      <c r="D35" s="238"/>
    </row>
    <row r="36" spans="1:4" ht="15.75" customHeight="1">
      <c r="A36" s="235"/>
      <c r="B36" s="236" t="s">
        <v>242</v>
      </c>
      <c r="C36" s="237"/>
      <c r="D36" s="238"/>
    </row>
    <row r="37" spans="1:4" ht="15.75" customHeight="1" thickBot="1">
      <c r="A37" s="249"/>
      <c r="B37" s="250" t="s">
        <v>243</v>
      </c>
      <c r="C37" s="251"/>
      <c r="D37" s="252"/>
    </row>
    <row r="38" spans="1:6" ht="15.75" customHeight="1" thickBot="1">
      <c r="A38" s="841" t="s">
        <v>715</v>
      </c>
      <c r="B38" s="842"/>
      <c r="C38" s="244"/>
      <c r="D38" s="624">
        <f>+D8+D14+SUM(D15:D37)</f>
        <v>0</v>
      </c>
      <c r="F38" s="253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dőlt"Gyortelek Község Önkormányzat&amp;R&amp;"Times New Roman,Félkövér dőlt"12.3.számú mélléklet a/2018. (V.31.)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F1" sqref="F1:F22"/>
    </sheetView>
  </sheetViews>
  <sheetFormatPr defaultColWidth="9.00390625" defaultRowHeight="12.75"/>
  <cols>
    <col min="1" max="1" width="9.375" style="278" customWidth="1"/>
    <col min="2" max="2" width="58.375" style="278" customWidth="1"/>
    <col min="3" max="5" width="25.00390625" style="278" customWidth="1"/>
    <col min="6" max="6" width="5.50390625" style="278" customWidth="1"/>
    <col min="7" max="16384" width="9.375" style="278" customWidth="1"/>
  </cols>
  <sheetData>
    <row r="1" spans="1:6" ht="12.75">
      <c r="A1" s="279"/>
      <c r="F1" s="846" t="str">
        <f>+CONCATENATE("3-számú tájékoztató tábla a ",LEFT(ÖSSZEFÜGGÉSEK!A4,4)+1,". 5/2018.(V.31.) önkormányzati rendelethez")</f>
        <v>3-számú tájékoztató tábla a 2018. 5/2018.(V.31.) önkormányzati rendelethez</v>
      </c>
    </row>
    <row r="2" spans="1:6" ht="33" customHeight="1">
      <c r="A2" s="843" t="str">
        <f>+CONCATENATE("A Györtelek Község Önkormányzat tulajdonában álló gazdálkodó szervezetek működéséből származó",CHAR(10),"kötelezettségek és részesedések alakulása a ",LEFT(ÖSSZEFÜGGÉSEK!A4,4),". évben")</f>
        <v>A Györtelek Község Önkormányzat tulajdonában álló gazdálkodó szervezetek működéséből származó
kötelezettségek és részesedések alakulása a 2017. évben</v>
      </c>
      <c r="B2" s="843"/>
      <c r="C2" s="843"/>
      <c r="D2" s="843"/>
      <c r="E2" s="843"/>
      <c r="F2" s="846"/>
    </row>
    <row r="3" spans="1:6" ht="16.5" thickBot="1">
      <c r="A3" s="280"/>
      <c r="F3" s="846"/>
    </row>
    <row r="4" spans="1:6" ht="79.5" thickBot="1">
      <c r="A4" s="281" t="s">
        <v>245</v>
      </c>
      <c r="B4" s="282" t="s">
        <v>292</v>
      </c>
      <c r="C4" s="282" t="s">
        <v>293</v>
      </c>
      <c r="D4" s="282" t="s">
        <v>294</v>
      </c>
      <c r="E4" s="283" t="s">
        <v>295</v>
      </c>
      <c r="F4" s="846"/>
    </row>
    <row r="5" spans="1:6" ht="15.75">
      <c r="A5" s="284" t="s">
        <v>6</v>
      </c>
      <c r="B5" s="288"/>
      <c r="C5" s="291"/>
      <c r="D5" s="294"/>
      <c r="E5" s="298"/>
      <c r="F5" s="846"/>
    </row>
    <row r="6" spans="1:6" ht="15.75">
      <c r="A6" s="285" t="s">
        <v>7</v>
      </c>
      <c r="B6" s="289"/>
      <c r="C6" s="292"/>
      <c r="D6" s="295"/>
      <c r="E6" s="299"/>
      <c r="F6" s="846"/>
    </row>
    <row r="7" spans="1:6" ht="15.75">
      <c r="A7" s="285" t="s">
        <v>8</v>
      </c>
      <c r="B7" s="289"/>
      <c r="C7" s="292"/>
      <c r="D7" s="295"/>
      <c r="E7" s="299"/>
      <c r="F7" s="846"/>
    </row>
    <row r="8" spans="1:6" ht="15.75">
      <c r="A8" s="285" t="s">
        <v>9</v>
      </c>
      <c r="B8" s="289"/>
      <c r="C8" s="292"/>
      <c r="D8" s="295"/>
      <c r="E8" s="299"/>
      <c r="F8" s="846"/>
    </row>
    <row r="9" spans="1:6" ht="15.75">
      <c r="A9" s="285" t="s">
        <v>10</v>
      </c>
      <c r="B9" s="289"/>
      <c r="C9" s="292"/>
      <c r="D9" s="295"/>
      <c r="E9" s="299"/>
      <c r="F9" s="846"/>
    </row>
    <row r="10" spans="1:6" ht="15.75">
      <c r="A10" s="285" t="s">
        <v>11</v>
      </c>
      <c r="B10" s="289"/>
      <c r="C10" s="292"/>
      <c r="D10" s="295"/>
      <c r="E10" s="299"/>
      <c r="F10" s="846"/>
    </row>
    <row r="11" spans="1:6" ht="15.75">
      <c r="A11" s="285" t="s">
        <v>12</v>
      </c>
      <c r="B11" s="289"/>
      <c r="C11" s="292"/>
      <c r="D11" s="295"/>
      <c r="E11" s="299"/>
      <c r="F11" s="846"/>
    </row>
    <row r="12" spans="1:6" ht="15.75">
      <c r="A12" s="285" t="s">
        <v>13</v>
      </c>
      <c r="B12" s="289"/>
      <c r="C12" s="292"/>
      <c r="D12" s="295"/>
      <c r="E12" s="299"/>
      <c r="F12" s="846"/>
    </row>
    <row r="13" spans="1:6" ht="15.75">
      <c r="A13" s="285" t="s">
        <v>14</v>
      </c>
      <c r="B13" s="289"/>
      <c r="C13" s="292"/>
      <c r="D13" s="295"/>
      <c r="E13" s="299"/>
      <c r="F13" s="846"/>
    </row>
    <row r="14" spans="1:6" ht="15.75">
      <c r="A14" s="285" t="s">
        <v>15</v>
      </c>
      <c r="B14" s="289"/>
      <c r="C14" s="292"/>
      <c r="D14" s="295"/>
      <c r="E14" s="299"/>
      <c r="F14" s="846"/>
    </row>
    <row r="15" spans="1:6" ht="15.75">
      <c r="A15" s="285" t="s">
        <v>16</v>
      </c>
      <c r="B15" s="289"/>
      <c r="C15" s="292"/>
      <c r="D15" s="295"/>
      <c r="E15" s="299"/>
      <c r="F15" s="846"/>
    </row>
    <row r="16" spans="1:6" ht="15.75">
      <c r="A16" s="285" t="s">
        <v>17</v>
      </c>
      <c r="B16" s="289"/>
      <c r="C16" s="292"/>
      <c r="D16" s="295"/>
      <c r="E16" s="299"/>
      <c r="F16" s="846"/>
    </row>
    <row r="17" spans="1:6" ht="15.75">
      <c r="A17" s="285" t="s">
        <v>18</v>
      </c>
      <c r="B17" s="289"/>
      <c r="C17" s="292"/>
      <c r="D17" s="295"/>
      <c r="E17" s="299"/>
      <c r="F17" s="846"/>
    </row>
    <row r="18" spans="1:6" ht="15.75">
      <c r="A18" s="285" t="s">
        <v>19</v>
      </c>
      <c r="B18" s="289"/>
      <c r="C18" s="292"/>
      <c r="D18" s="295"/>
      <c r="E18" s="299"/>
      <c r="F18" s="846"/>
    </row>
    <row r="19" spans="1:6" ht="15.75">
      <c r="A19" s="285" t="s">
        <v>20</v>
      </c>
      <c r="B19" s="289"/>
      <c r="C19" s="292"/>
      <c r="D19" s="295"/>
      <c r="E19" s="299"/>
      <c r="F19" s="846"/>
    </row>
    <row r="20" spans="1:6" ht="15.75">
      <c r="A20" s="285" t="s">
        <v>21</v>
      </c>
      <c r="B20" s="289"/>
      <c r="C20" s="292"/>
      <c r="D20" s="295"/>
      <c r="E20" s="299"/>
      <c r="F20" s="846"/>
    </row>
    <row r="21" spans="1:6" ht="16.5" thickBot="1">
      <c r="A21" s="286" t="s">
        <v>22</v>
      </c>
      <c r="B21" s="290"/>
      <c r="C21" s="293"/>
      <c r="D21" s="296"/>
      <c r="E21" s="300"/>
      <c r="F21" s="846"/>
    </row>
    <row r="22" spans="1:6" ht="16.5" thickBot="1">
      <c r="A22" s="844" t="s">
        <v>296</v>
      </c>
      <c r="B22" s="845"/>
      <c r="C22" s="287"/>
      <c r="D22" s="297">
        <f>IF(SUM(D5:D21)=0,"",SUM(D5:D21))</f>
      </c>
      <c r="E22" s="301">
        <f>IF(SUM(E5:E21)=0,"",SUM(E5:E21))</f>
      </c>
      <c r="F22" s="846"/>
    </row>
    <row r="23" ht="15.75">
      <c r="A23" s="280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B22" sqref="B22"/>
    </sheetView>
  </sheetViews>
  <sheetFormatPr defaultColWidth="9.00390625" defaultRowHeight="12.75"/>
  <cols>
    <col min="1" max="1" width="9.50390625" style="372" customWidth="1"/>
    <col min="2" max="2" width="60.875" style="372" customWidth="1"/>
    <col min="3" max="5" width="15.875" style="373" customWidth="1"/>
    <col min="6" max="16384" width="9.375" style="383" customWidth="1"/>
  </cols>
  <sheetData>
    <row r="1" spans="1:5" ht="15.75" customHeight="1">
      <c r="A1" s="706" t="s">
        <v>3</v>
      </c>
      <c r="B1" s="706"/>
      <c r="C1" s="706"/>
      <c r="D1" s="706"/>
      <c r="E1" s="706"/>
    </row>
    <row r="2" spans="1:5" ht="15.75" customHeight="1" thickBot="1">
      <c r="A2" s="45" t="s">
        <v>108</v>
      </c>
      <c r="B2" s="45"/>
      <c r="C2" s="370"/>
      <c r="D2" s="370"/>
      <c r="E2" s="370" t="str">
        <f>'1.2.sz.mell.'!E2</f>
        <v>Forintban!</v>
      </c>
    </row>
    <row r="3" spans="1:5" ht="15.75" customHeight="1">
      <c r="A3" s="707" t="s">
        <v>56</v>
      </c>
      <c r="B3" s="709" t="s">
        <v>5</v>
      </c>
      <c r="C3" s="711" t="str">
        <f>+'1.1.sz.mell.'!C3:E3</f>
        <v>2017. évi</v>
      </c>
      <c r="D3" s="711"/>
      <c r="E3" s="712"/>
    </row>
    <row r="4" spans="1:5" ht="37.5" customHeight="1" thickBot="1">
      <c r="A4" s="708"/>
      <c r="B4" s="710"/>
      <c r="C4" s="47" t="s">
        <v>173</v>
      </c>
      <c r="D4" s="47" t="s">
        <v>178</v>
      </c>
      <c r="E4" s="48" t="s">
        <v>179</v>
      </c>
    </row>
    <row r="5" spans="1:5" s="384" customFormat="1" ht="12" customHeight="1" thickBot="1">
      <c r="A5" s="348" t="s">
        <v>408</v>
      </c>
      <c r="B5" s="349" t="s">
        <v>409</v>
      </c>
      <c r="C5" s="349" t="s">
        <v>410</v>
      </c>
      <c r="D5" s="349" t="s">
        <v>411</v>
      </c>
      <c r="E5" s="395" t="s">
        <v>412</v>
      </c>
    </row>
    <row r="6" spans="1:5" s="385" customFormat="1" ht="12" customHeight="1" thickBot="1">
      <c r="A6" s="343" t="s">
        <v>6</v>
      </c>
      <c r="B6" s="344" t="s">
        <v>303</v>
      </c>
      <c r="C6" s="375">
        <f>SUM(C7:C12)</f>
        <v>0</v>
      </c>
      <c r="D6" s="375">
        <f>SUM(D7:D12)</f>
        <v>0</v>
      </c>
      <c r="E6" s="358">
        <f>SUM(E7:E12)</f>
        <v>0</v>
      </c>
    </row>
    <row r="7" spans="1:5" s="385" customFormat="1" ht="12" customHeight="1">
      <c r="A7" s="338" t="s">
        <v>68</v>
      </c>
      <c r="B7" s="386" t="s">
        <v>304</v>
      </c>
      <c r="C7" s="377"/>
      <c r="D7" s="377"/>
      <c r="E7" s="360"/>
    </row>
    <row r="8" spans="1:5" s="385" customFormat="1" ht="12" customHeight="1">
      <c r="A8" s="337" t="s">
        <v>69</v>
      </c>
      <c r="B8" s="387" t="s">
        <v>305</v>
      </c>
      <c r="C8" s="376"/>
      <c r="D8" s="376"/>
      <c r="E8" s="359"/>
    </row>
    <row r="9" spans="1:5" s="385" customFormat="1" ht="12" customHeight="1">
      <c r="A9" s="337" t="s">
        <v>70</v>
      </c>
      <c r="B9" s="387" t="s">
        <v>306</v>
      </c>
      <c r="C9" s="376"/>
      <c r="D9" s="376"/>
      <c r="E9" s="359"/>
    </row>
    <row r="10" spans="1:5" s="385" customFormat="1" ht="12" customHeight="1">
      <c r="A10" s="337" t="s">
        <v>71</v>
      </c>
      <c r="B10" s="387" t="s">
        <v>307</v>
      </c>
      <c r="C10" s="376"/>
      <c r="D10" s="376"/>
      <c r="E10" s="359"/>
    </row>
    <row r="11" spans="1:5" s="385" customFormat="1" ht="12" customHeight="1">
      <c r="A11" s="337" t="s">
        <v>104</v>
      </c>
      <c r="B11" s="387" t="s">
        <v>308</v>
      </c>
      <c r="C11" s="376"/>
      <c r="D11" s="376"/>
      <c r="E11" s="359"/>
    </row>
    <row r="12" spans="1:5" s="385" customFormat="1" ht="12" customHeight="1" thickBot="1">
      <c r="A12" s="339" t="s">
        <v>72</v>
      </c>
      <c r="B12" s="388" t="s">
        <v>309</v>
      </c>
      <c r="C12" s="378"/>
      <c r="D12" s="378"/>
      <c r="E12" s="361"/>
    </row>
    <row r="13" spans="1:5" s="385" customFormat="1" ht="12" customHeight="1" thickBot="1">
      <c r="A13" s="343" t="s">
        <v>7</v>
      </c>
      <c r="B13" s="365" t="s">
        <v>310</v>
      </c>
      <c r="C13" s="375">
        <f>SUM(C14:C18)</f>
        <v>2000000</v>
      </c>
      <c r="D13" s="375">
        <f>SUM(D14:D18)</f>
        <v>2000000</v>
      </c>
      <c r="E13" s="358">
        <f>SUM(E14:E18)</f>
        <v>2000000</v>
      </c>
    </row>
    <row r="14" spans="1:5" s="385" customFormat="1" ht="12" customHeight="1">
      <c r="A14" s="338" t="s">
        <v>74</v>
      </c>
      <c r="B14" s="386" t="s">
        <v>311</v>
      </c>
      <c r="C14" s="377"/>
      <c r="D14" s="377"/>
      <c r="E14" s="360"/>
    </row>
    <row r="15" spans="1:5" s="385" customFormat="1" ht="12" customHeight="1">
      <c r="A15" s="337" t="s">
        <v>75</v>
      </c>
      <c r="B15" s="387" t="s">
        <v>312</v>
      </c>
      <c r="C15" s="376"/>
      <c r="D15" s="376"/>
      <c r="E15" s="359"/>
    </row>
    <row r="16" spans="1:5" s="385" customFormat="1" ht="12" customHeight="1">
      <c r="A16" s="337" t="s">
        <v>76</v>
      </c>
      <c r="B16" s="387" t="s">
        <v>313</v>
      </c>
      <c r="C16" s="376"/>
      <c r="D16" s="376"/>
      <c r="E16" s="359"/>
    </row>
    <row r="17" spans="1:5" s="385" customFormat="1" ht="12" customHeight="1">
      <c r="A17" s="337" t="s">
        <v>77</v>
      </c>
      <c r="B17" s="387" t="s">
        <v>314</v>
      </c>
      <c r="C17" s="376"/>
      <c r="D17" s="376"/>
      <c r="E17" s="359"/>
    </row>
    <row r="18" spans="1:5" s="385" customFormat="1" ht="12" customHeight="1">
      <c r="A18" s="337" t="s">
        <v>78</v>
      </c>
      <c r="B18" s="387" t="s">
        <v>315</v>
      </c>
      <c r="C18" s="376">
        <v>2000000</v>
      </c>
      <c r="D18" s="376">
        <v>2000000</v>
      </c>
      <c r="E18" s="376">
        <v>2000000</v>
      </c>
    </row>
    <row r="19" spans="1:5" s="385" customFormat="1" ht="12" customHeight="1" thickBot="1">
      <c r="A19" s="339" t="s">
        <v>85</v>
      </c>
      <c r="B19" s="388" t="s">
        <v>316</v>
      </c>
      <c r="C19" s="378"/>
      <c r="D19" s="378"/>
      <c r="E19" s="361"/>
    </row>
    <row r="20" spans="1:5" s="385" customFormat="1" ht="12" customHeight="1" thickBot="1">
      <c r="A20" s="343" t="s">
        <v>8</v>
      </c>
      <c r="B20" s="344" t="s">
        <v>317</v>
      </c>
      <c r="C20" s="375">
        <f>SUM(C21:C25)</f>
        <v>0</v>
      </c>
      <c r="D20" s="375">
        <f>SUM(D21:D25)</f>
        <v>0</v>
      </c>
      <c r="E20" s="358">
        <f>SUM(E21:E25)</f>
        <v>0</v>
      </c>
    </row>
    <row r="21" spans="1:5" s="385" customFormat="1" ht="12" customHeight="1">
      <c r="A21" s="338" t="s">
        <v>57</v>
      </c>
      <c r="B21" s="386" t="s">
        <v>318</v>
      </c>
      <c r="C21" s="377"/>
      <c r="D21" s="377"/>
      <c r="E21" s="360"/>
    </row>
    <row r="22" spans="1:5" s="385" customFormat="1" ht="12" customHeight="1">
      <c r="A22" s="337" t="s">
        <v>58</v>
      </c>
      <c r="B22" s="387" t="s">
        <v>319</v>
      </c>
      <c r="C22" s="376"/>
      <c r="D22" s="376"/>
      <c r="E22" s="359"/>
    </row>
    <row r="23" spans="1:5" s="385" customFormat="1" ht="12" customHeight="1">
      <c r="A23" s="337" t="s">
        <v>59</v>
      </c>
      <c r="B23" s="387" t="s">
        <v>320</v>
      </c>
      <c r="C23" s="376"/>
      <c r="D23" s="376"/>
      <c r="E23" s="359"/>
    </row>
    <row r="24" spans="1:5" s="385" customFormat="1" ht="12" customHeight="1">
      <c r="A24" s="337" t="s">
        <v>60</v>
      </c>
      <c r="B24" s="387" t="s">
        <v>321</v>
      </c>
      <c r="C24" s="376"/>
      <c r="D24" s="376"/>
      <c r="E24" s="359"/>
    </row>
    <row r="25" spans="1:5" s="385" customFormat="1" ht="12" customHeight="1">
      <c r="A25" s="337" t="s">
        <v>118</v>
      </c>
      <c r="B25" s="387" t="s">
        <v>322</v>
      </c>
      <c r="C25" s="376"/>
      <c r="D25" s="376"/>
      <c r="E25" s="359"/>
    </row>
    <row r="26" spans="1:5" s="385" customFormat="1" ht="12" customHeight="1" thickBot="1">
      <c r="A26" s="339" t="s">
        <v>119</v>
      </c>
      <c r="B26" s="388" t="s">
        <v>323</v>
      </c>
      <c r="C26" s="378"/>
      <c r="D26" s="378"/>
      <c r="E26" s="361"/>
    </row>
    <row r="27" spans="1:5" s="385" customFormat="1" ht="12" customHeight="1" thickBot="1">
      <c r="A27" s="343" t="s">
        <v>120</v>
      </c>
      <c r="B27" s="344" t="s">
        <v>719</v>
      </c>
      <c r="C27" s="381">
        <f>SUM(C28:C33)</f>
        <v>3150000</v>
      </c>
      <c r="D27" s="381">
        <f>SUM(D28:D33)</f>
        <v>3150000</v>
      </c>
      <c r="E27" s="394">
        <f>SUM(E28:E33)</f>
        <v>3064000</v>
      </c>
    </row>
    <row r="28" spans="1:5" s="385" customFormat="1" ht="12" customHeight="1">
      <c r="A28" s="338" t="s">
        <v>324</v>
      </c>
      <c r="B28" s="386" t="s">
        <v>723</v>
      </c>
      <c r="C28" s="377"/>
      <c r="D28" s="377"/>
      <c r="E28" s="360"/>
    </row>
    <row r="29" spans="1:5" s="385" customFormat="1" ht="12" customHeight="1">
      <c r="A29" s="337" t="s">
        <v>325</v>
      </c>
      <c r="B29" s="387" t="s">
        <v>724</v>
      </c>
      <c r="C29" s="376"/>
      <c r="D29" s="376"/>
      <c r="E29" s="359"/>
    </row>
    <row r="30" spans="1:5" s="385" customFormat="1" ht="12" customHeight="1">
      <c r="A30" s="337" t="s">
        <v>326</v>
      </c>
      <c r="B30" s="387" t="s">
        <v>725</v>
      </c>
      <c r="C30" s="376">
        <v>3150000</v>
      </c>
      <c r="D30" s="376">
        <v>3150000</v>
      </c>
      <c r="E30" s="359">
        <v>3064000</v>
      </c>
    </row>
    <row r="31" spans="1:5" s="385" customFormat="1" ht="12" customHeight="1">
      <c r="A31" s="337" t="s">
        <v>720</v>
      </c>
      <c r="B31" s="387" t="s">
        <v>726</v>
      </c>
      <c r="C31" s="376"/>
      <c r="D31" s="376"/>
      <c r="E31" s="359"/>
    </row>
    <row r="32" spans="1:5" s="385" customFormat="1" ht="12" customHeight="1">
      <c r="A32" s="337" t="s">
        <v>721</v>
      </c>
      <c r="B32" s="387" t="s">
        <v>327</v>
      </c>
      <c r="C32" s="376"/>
      <c r="D32" s="376"/>
      <c r="E32" s="359"/>
    </row>
    <row r="33" spans="1:5" s="385" customFormat="1" ht="12" customHeight="1" thickBot="1">
      <c r="A33" s="339" t="s">
        <v>722</v>
      </c>
      <c r="B33" s="367" t="s">
        <v>328</v>
      </c>
      <c r="C33" s="378"/>
      <c r="D33" s="378"/>
      <c r="E33" s="361"/>
    </row>
    <row r="34" spans="1:5" s="385" customFormat="1" ht="12" customHeight="1" thickBot="1">
      <c r="A34" s="343" t="s">
        <v>10</v>
      </c>
      <c r="B34" s="344" t="s">
        <v>329</v>
      </c>
      <c r="C34" s="375">
        <f>SUM(C35:C44)</f>
        <v>0</v>
      </c>
      <c r="D34" s="375">
        <f>SUM(D35:D44)</f>
        <v>0</v>
      </c>
      <c r="E34" s="358">
        <f>SUM(E35:E44)</f>
        <v>0</v>
      </c>
    </row>
    <row r="35" spans="1:5" s="385" customFormat="1" ht="12" customHeight="1">
      <c r="A35" s="338" t="s">
        <v>61</v>
      </c>
      <c r="B35" s="386" t="s">
        <v>330</v>
      </c>
      <c r="C35" s="377"/>
      <c r="D35" s="377"/>
      <c r="E35" s="360"/>
    </row>
    <row r="36" spans="1:5" s="385" customFormat="1" ht="12" customHeight="1">
      <c r="A36" s="337" t="s">
        <v>62</v>
      </c>
      <c r="B36" s="387" t="s">
        <v>331</v>
      </c>
      <c r="C36" s="376"/>
      <c r="D36" s="376"/>
      <c r="E36" s="359"/>
    </row>
    <row r="37" spans="1:5" s="385" customFormat="1" ht="12" customHeight="1">
      <c r="A37" s="337" t="s">
        <v>63</v>
      </c>
      <c r="B37" s="387" t="s">
        <v>332</v>
      </c>
      <c r="C37" s="376"/>
      <c r="D37" s="376"/>
      <c r="E37" s="359"/>
    </row>
    <row r="38" spans="1:5" s="385" customFormat="1" ht="12" customHeight="1">
      <c r="A38" s="337" t="s">
        <v>122</v>
      </c>
      <c r="B38" s="387" t="s">
        <v>333</v>
      </c>
      <c r="C38" s="376"/>
      <c r="D38" s="376"/>
      <c r="E38" s="359"/>
    </row>
    <row r="39" spans="1:5" s="385" customFormat="1" ht="12" customHeight="1">
      <c r="A39" s="337" t="s">
        <v>123</v>
      </c>
      <c r="B39" s="387" t="s">
        <v>334</v>
      </c>
      <c r="C39" s="376"/>
      <c r="D39" s="376"/>
      <c r="E39" s="359"/>
    </row>
    <row r="40" spans="1:5" s="385" customFormat="1" ht="12" customHeight="1">
      <c r="A40" s="337" t="s">
        <v>124</v>
      </c>
      <c r="B40" s="387" t="s">
        <v>335</v>
      </c>
      <c r="C40" s="376"/>
      <c r="D40" s="376"/>
      <c r="E40" s="359"/>
    </row>
    <row r="41" spans="1:5" s="385" customFormat="1" ht="12" customHeight="1">
      <c r="A41" s="337" t="s">
        <v>125</v>
      </c>
      <c r="B41" s="387" t="s">
        <v>336</v>
      </c>
      <c r="C41" s="376"/>
      <c r="D41" s="376"/>
      <c r="E41" s="359"/>
    </row>
    <row r="42" spans="1:5" s="385" customFormat="1" ht="12" customHeight="1">
      <c r="A42" s="337" t="s">
        <v>126</v>
      </c>
      <c r="B42" s="387" t="s">
        <v>337</v>
      </c>
      <c r="C42" s="376"/>
      <c r="D42" s="376"/>
      <c r="E42" s="359"/>
    </row>
    <row r="43" spans="1:5" s="385" customFormat="1" ht="12" customHeight="1">
      <c r="A43" s="337" t="s">
        <v>338</v>
      </c>
      <c r="B43" s="387" t="s">
        <v>339</v>
      </c>
      <c r="C43" s="379"/>
      <c r="D43" s="379"/>
      <c r="E43" s="362"/>
    </row>
    <row r="44" spans="1:5" s="385" customFormat="1" ht="12" customHeight="1" thickBot="1">
      <c r="A44" s="339" t="s">
        <v>340</v>
      </c>
      <c r="B44" s="388" t="s">
        <v>341</v>
      </c>
      <c r="C44" s="380"/>
      <c r="D44" s="380"/>
      <c r="E44" s="363"/>
    </row>
    <row r="45" spans="1:5" s="385" customFormat="1" ht="12" customHeight="1" thickBot="1">
      <c r="A45" s="343" t="s">
        <v>11</v>
      </c>
      <c r="B45" s="344" t="s">
        <v>342</v>
      </c>
      <c r="C45" s="375">
        <f>SUM(C46:C50)</f>
        <v>0</v>
      </c>
      <c r="D45" s="375">
        <f>SUM(D46:D50)</f>
        <v>0</v>
      </c>
      <c r="E45" s="358">
        <f>SUM(E46:E50)</f>
        <v>0</v>
      </c>
    </row>
    <row r="46" spans="1:5" s="385" customFormat="1" ht="12" customHeight="1">
      <c r="A46" s="338" t="s">
        <v>64</v>
      </c>
      <c r="B46" s="386" t="s">
        <v>343</v>
      </c>
      <c r="C46" s="396"/>
      <c r="D46" s="396"/>
      <c r="E46" s="364"/>
    </row>
    <row r="47" spans="1:5" s="385" customFormat="1" ht="12" customHeight="1">
      <c r="A47" s="337" t="s">
        <v>65</v>
      </c>
      <c r="B47" s="387" t="s">
        <v>344</v>
      </c>
      <c r="C47" s="379"/>
      <c r="D47" s="379"/>
      <c r="E47" s="362"/>
    </row>
    <row r="48" spans="1:5" s="385" customFormat="1" ht="12" customHeight="1">
      <c r="A48" s="337" t="s">
        <v>345</v>
      </c>
      <c r="B48" s="387" t="s">
        <v>346</v>
      </c>
      <c r="C48" s="379"/>
      <c r="D48" s="379"/>
      <c r="E48" s="362"/>
    </row>
    <row r="49" spans="1:5" s="385" customFormat="1" ht="12" customHeight="1">
      <c r="A49" s="337" t="s">
        <v>347</v>
      </c>
      <c r="B49" s="387" t="s">
        <v>348</v>
      </c>
      <c r="C49" s="379"/>
      <c r="D49" s="379"/>
      <c r="E49" s="362"/>
    </row>
    <row r="50" spans="1:5" s="385" customFormat="1" ht="12" customHeight="1" thickBot="1">
      <c r="A50" s="339" t="s">
        <v>349</v>
      </c>
      <c r="B50" s="388" t="s">
        <v>350</v>
      </c>
      <c r="C50" s="380"/>
      <c r="D50" s="380"/>
      <c r="E50" s="363"/>
    </row>
    <row r="51" spans="1:5" s="385" customFormat="1" ht="17.25" customHeight="1" thickBot="1">
      <c r="A51" s="343" t="s">
        <v>127</v>
      </c>
      <c r="B51" s="344" t="s">
        <v>351</v>
      </c>
      <c r="C51" s="375">
        <f>SUM(C52:C54)</f>
        <v>0</v>
      </c>
      <c r="D51" s="375">
        <f>SUM(D52:D54)</f>
        <v>0</v>
      </c>
      <c r="E51" s="358">
        <f>SUM(E52:E54)</f>
        <v>0</v>
      </c>
    </row>
    <row r="52" spans="1:5" s="385" customFormat="1" ht="12" customHeight="1">
      <c r="A52" s="338" t="s">
        <v>66</v>
      </c>
      <c r="B52" s="386" t="s">
        <v>352</v>
      </c>
      <c r="C52" s="377"/>
      <c r="D52" s="377"/>
      <c r="E52" s="360"/>
    </row>
    <row r="53" spans="1:5" s="385" customFormat="1" ht="12" customHeight="1">
      <c r="A53" s="337" t="s">
        <v>67</v>
      </c>
      <c r="B53" s="387" t="s">
        <v>353</v>
      </c>
      <c r="C53" s="376"/>
      <c r="D53" s="376"/>
      <c r="E53" s="359"/>
    </row>
    <row r="54" spans="1:5" s="385" customFormat="1" ht="12" customHeight="1">
      <c r="A54" s="337" t="s">
        <v>354</v>
      </c>
      <c r="B54" s="387" t="s">
        <v>355</v>
      </c>
      <c r="C54" s="376"/>
      <c r="D54" s="376"/>
      <c r="E54" s="359"/>
    </row>
    <row r="55" spans="1:5" s="385" customFormat="1" ht="12" customHeight="1" thickBot="1">
      <c r="A55" s="339" t="s">
        <v>356</v>
      </c>
      <c r="B55" s="388" t="s">
        <v>357</v>
      </c>
      <c r="C55" s="378"/>
      <c r="D55" s="378"/>
      <c r="E55" s="361"/>
    </row>
    <row r="56" spans="1:5" s="385" customFormat="1" ht="12" customHeight="1" thickBot="1">
      <c r="A56" s="343" t="s">
        <v>13</v>
      </c>
      <c r="B56" s="365" t="s">
        <v>358</v>
      </c>
      <c r="C56" s="375">
        <f>SUM(C57:C59)</f>
        <v>0</v>
      </c>
      <c r="D56" s="375">
        <f>SUM(D57:D59)</f>
        <v>0</v>
      </c>
      <c r="E56" s="358">
        <f>SUM(E57:E59)</f>
        <v>0</v>
      </c>
    </row>
    <row r="57" spans="1:5" s="385" customFormat="1" ht="12" customHeight="1">
      <c r="A57" s="338" t="s">
        <v>128</v>
      </c>
      <c r="B57" s="386" t="s">
        <v>359</v>
      </c>
      <c r="C57" s="379"/>
      <c r="D57" s="379"/>
      <c r="E57" s="362"/>
    </row>
    <row r="58" spans="1:5" s="385" customFormat="1" ht="12" customHeight="1">
      <c r="A58" s="337" t="s">
        <v>129</v>
      </c>
      <c r="B58" s="387" t="s">
        <v>360</v>
      </c>
      <c r="C58" s="379"/>
      <c r="D58" s="379"/>
      <c r="E58" s="362"/>
    </row>
    <row r="59" spans="1:5" s="385" customFormat="1" ht="12" customHeight="1">
      <c r="A59" s="337" t="s">
        <v>154</v>
      </c>
      <c r="B59" s="387" t="s">
        <v>361</v>
      </c>
      <c r="C59" s="379"/>
      <c r="D59" s="379"/>
      <c r="E59" s="362"/>
    </row>
    <row r="60" spans="1:5" s="385" customFormat="1" ht="12" customHeight="1" thickBot="1">
      <c r="A60" s="339" t="s">
        <v>362</v>
      </c>
      <c r="B60" s="388" t="s">
        <v>363</v>
      </c>
      <c r="C60" s="379"/>
      <c r="D60" s="379"/>
      <c r="E60" s="362"/>
    </row>
    <row r="61" spans="1:5" s="385" customFormat="1" ht="12" customHeight="1" thickBot="1">
      <c r="A61" s="343" t="s">
        <v>14</v>
      </c>
      <c r="B61" s="344" t="s">
        <v>364</v>
      </c>
      <c r="C61" s="381">
        <f>+C6+C13+C20+C27+C34+C45+C51+C56</f>
        <v>5150000</v>
      </c>
      <c r="D61" s="381">
        <f>+D6+D13+D20+D27+D34+D45+D51+D56</f>
        <v>5150000</v>
      </c>
      <c r="E61" s="394">
        <f>+E6+E13+E20+E27+E34+E45+E51+E56</f>
        <v>5064000</v>
      </c>
    </row>
    <row r="62" spans="1:5" s="385" customFormat="1" ht="12" customHeight="1" thickBot="1">
      <c r="A62" s="397" t="s">
        <v>365</v>
      </c>
      <c r="B62" s="365" t="s">
        <v>366</v>
      </c>
      <c r="C62" s="375">
        <f>+C63+C64+C65</f>
        <v>0</v>
      </c>
      <c r="D62" s="375">
        <f>+D63+D64+D65</f>
        <v>0</v>
      </c>
      <c r="E62" s="358">
        <f>+E63+E64+E65</f>
        <v>0</v>
      </c>
    </row>
    <row r="63" spans="1:5" s="385" customFormat="1" ht="12" customHeight="1">
      <c r="A63" s="338" t="s">
        <v>367</v>
      </c>
      <c r="B63" s="386" t="s">
        <v>368</v>
      </c>
      <c r="C63" s="379"/>
      <c r="D63" s="379"/>
      <c r="E63" s="362"/>
    </row>
    <row r="64" spans="1:5" s="385" customFormat="1" ht="12" customHeight="1">
      <c r="A64" s="337" t="s">
        <v>369</v>
      </c>
      <c r="B64" s="387" t="s">
        <v>370</v>
      </c>
      <c r="C64" s="379"/>
      <c r="D64" s="379"/>
      <c r="E64" s="362"/>
    </row>
    <row r="65" spans="1:5" s="385" customFormat="1" ht="12" customHeight="1" thickBot="1">
      <c r="A65" s="339" t="s">
        <v>371</v>
      </c>
      <c r="B65" s="323" t="s">
        <v>413</v>
      </c>
      <c r="C65" s="379"/>
      <c r="D65" s="379"/>
      <c r="E65" s="362"/>
    </row>
    <row r="66" spans="1:5" s="385" customFormat="1" ht="12" customHeight="1" thickBot="1">
      <c r="A66" s="397" t="s">
        <v>373</v>
      </c>
      <c r="B66" s="365" t="s">
        <v>374</v>
      </c>
      <c r="C66" s="375">
        <f>+C67+C68+C69+C70</f>
        <v>0</v>
      </c>
      <c r="D66" s="375">
        <f>+D67+D68+D69+D70</f>
        <v>0</v>
      </c>
      <c r="E66" s="358">
        <f>+E67+E68+E69+E70</f>
        <v>0</v>
      </c>
    </row>
    <row r="67" spans="1:5" s="385" customFormat="1" ht="13.5" customHeight="1">
      <c r="A67" s="338" t="s">
        <v>105</v>
      </c>
      <c r="B67" s="685" t="s">
        <v>375</v>
      </c>
      <c r="C67" s="379"/>
      <c r="D67" s="379"/>
      <c r="E67" s="362"/>
    </row>
    <row r="68" spans="1:5" s="385" customFormat="1" ht="12" customHeight="1">
      <c r="A68" s="337" t="s">
        <v>106</v>
      </c>
      <c r="B68" s="685" t="s">
        <v>737</v>
      </c>
      <c r="C68" s="379"/>
      <c r="D68" s="379"/>
      <c r="E68" s="362"/>
    </row>
    <row r="69" spans="1:5" s="385" customFormat="1" ht="12" customHeight="1">
      <c r="A69" s="337" t="s">
        <v>376</v>
      </c>
      <c r="B69" s="685" t="s">
        <v>377</v>
      </c>
      <c r="C69" s="379"/>
      <c r="D69" s="379"/>
      <c r="E69" s="362"/>
    </row>
    <row r="70" spans="1:5" s="385" customFormat="1" ht="12" customHeight="1" thickBot="1">
      <c r="A70" s="339" t="s">
        <v>378</v>
      </c>
      <c r="B70" s="686" t="s">
        <v>738</v>
      </c>
      <c r="C70" s="379"/>
      <c r="D70" s="379"/>
      <c r="E70" s="362"/>
    </row>
    <row r="71" spans="1:5" s="385" customFormat="1" ht="12" customHeight="1" thickBot="1">
      <c r="A71" s="397" t="s">
        <v>379</v>
      </c>
      <c r="B71" s="365" t="s">
        <v>380</v>
      </c>
      <c r="C71" s="375">
        <f>+C72+C73</f>
        <v>0</v>
      </c>
      <c r="D71" s="375">
        <f>+D72+D73</f>
        <v>0</v>
      </c>
      <c r="E71" s="358">
        <f>+E72+E73</f>
        <v>0</v>
      </c>
    </row>
    <row r="72" spans="1:5" s="385" customFormat="1" ht="12" customHeight="1">
      <c r="A72" s="338" t="s">
        <v>381</v>
      </c>
      <c r="B72" s="386" t="s">
        <v>382</v>
      </c>
      <c r="C72" s="379"/>
      <c r="D72" s="379"/>
      <c r="E72" s="362"/>
    </row>
    <row r="73" spans="1:5" s="385" customFormat="1" ht="12" customHeight="1" thickBot="1">
      <c r="A73" s="339" t="s">
        <v>383</v>
      </c>
      <c r="B73" s="388" t="s">
        <v>384</v>
      </c>
      <c r="C73" s="379"/>
      <c r="D73" s="379"/>
      <c r="E73" s="362"/>
    </row>
    <row r="74" spans="1:5" s="385" customFormat="1" ht="12" customHeight="1" thickBot="1">
      <c r="A74" s="397" t="s">
        <v>385</v>
      </c>
      <c r="B74" s="365" t="s">
        <v>386</v>
      </c>
      <c r="C74" s="375">
        <f>+C75+C76+C77</f>
        <v>0</v>
      </c>
      <c r="D74" s="375">
        <f>+D75+D76+D77</f>
        <v>0</v>
      </c>
      <c r="E74" s="358">
        <f>+E75+E76+E77</f>
        <v>0</v>
      </c>
    </row>
    <row r="75" spans="1:5" s="385" customFormat="1" ht="12" customHeight="1">
      <c r="A75" s="338" t="s">
        <v>387</v>
      </c>
      <c r="B75" s="386" t="s">
        <v>388</v>
      </c>
      <c r="C75" s="379"/>
      <c r="D75" s="379"/>
      <c r="E75" s="362"/>
    </row>
    <row r="76" spans="1:5" s="385" customFormat="1" ht="12" customHeight="1">
      <c r="A76" s="337" t="s">
        <v>389</v>
      </c>
      <c r="B76" s="387" t="s">
        <v>390</v>
      </c>
      <c r="C76" s="379"/>
      <c r="D76" s="379"/>
      <c r="E76" s="362"/>
    </row>
    <row r="77" spans="1:5" s="385" customFormat="1" ht="12" customHeight="1" thickBot="1">
      <c r="A77" s="339" t="s">
        <v>391</v>
      </c>
      <c r="B77" s="687" t="s">
        <v>739</v>
      </c>
      <c r="C77" s="379"/>
      <c r="D77" s="379"/>
      <c r="E77" s="362"/>
    </row>
    <row r="78" spans="1:5" s="385" customFormat="1" ht="12" customHeight="1" thickBot="1">
      <c r="A78" s="397" t="s">
        <v>392</v>
      </c>
      <c r="B78" s="365" t="s">
        <v>393</v>
      </c>
      <c r="C78" s="375">
        <f>+C79+C80+C81+C82</f>
        <v>0</v>
      </c>
      <c r="D78" s="375">
        <f>+D79+D80+D81+D82</f>
        <v>0</v>
      </c>
      <c r="E78" s="358">
        <f>+E79+E80+E81+E82</f>
        <v>0</v>
      </c>
    </row>
    <row r="79" spans="1:5" s="385" customFormat="1" ht="12" customHeight="1">
      <c r="A79" s="389" t="s">
        <v>394</v>
      </c>
      <c r="B79" s="386" t="s">
        <v>395</v>
      </c>
      <c r="C79" s="379"/>
      <c r="D79" s="379"/>
      <c r="E79" s="362"/>
    </row>
    <row r="80" spans="1:5" s="385" customFormat="1" ht="12" customHeight="1">
      <c r="A80" s="390" t="s">
        <v>396</v>
      </c>
      <c r="B80" s="387" t="s">
        <v>397</v>
      </c>
      <c r="C80" s="379"/>
      <c r="D80" s="379"/>
      <c r="E80" s="362"/>
    </row>
    <row r="81" spans="1:5" s="385" customFormat="1" ht="12" customHeight="1">
      <c r="A81" s="390" t="s">
        <v>398</v>
      </c>
      <c r="B81" s="387" t="s">
        <v>399</v>
      </c>
      <c r="C81" s="379"/>
      <c r="D81" s="379"/>
      <c r="E81" s="362"/>
    </row>
    <row r="82" spans="1:5" s="385" customFormat="1" ht="12" customHeight="1" thickBot="1">
      <c r="A82" s="398" t="s">
        <v>400</v>
      </c>
      <c r="B82" s="367" t="s">
        <v>401</v>
      </c>
      <c r="C82" s="379"/>
      <c r="D82" s="379"/>
      <c r="E82" s="362"/>
    </row>
    <row r="83" spans="1:5" s="385" customFormat="1" ht="12" customHeight="1" thickBot="1">
      <c r="A83" s="397" t="s">
        <v>402</v>
      </c>
      <c r="B83" s="365" t="s">
        <v>403</v>
      </c>
      <c r="C83" s="400"/>
      <c r="D83" s="400"/>
      <c r="E83" s="401"/>
    </row>
    <row r="84" spans="1:5" s="385" customFormat="1" ht="12" customHeight="1" thickBot="1">
      <c r="A84" s="397" t="s">
        <v>404</v>
      </c>
      <c r="B84" s="321" t="s">
        <v>405</v>
      </c>
      <c r="C84" s="381">
        <f>+C62+C66+C71+C74+C78+C83</f>
        <v>0</v>
      </c>
      <c r="D84" s="381">
        <f>+D62+D66+D71+D74+D78+D83</f>
        <v>0</v>
      </c>
      <c r="E84" s="394">
        <f>+E62+E66+E71+E74+E78+E83</f>
        <v>0</v>
      </c>
    </row>
    <row r="85" spans="1:5" s="385" customFormat="1" ht="12" customHeight="1" thickBot="1">
      <c r="A85" s="399" t="s">
        <v>406</v>
      </c>
      <c r="B85" s="324" t="s">
        <v>407</v>
      </c>
      <c r="C85" s="381">
        <f>+C61+C84</f>
        <v>5150000</v>
      </c>
      <c r="D85" s="381">
        <f>+D61+D84</f>
        <v>5150000</v>
      </c>
      <c r="E85" s="394">
        <f>+E61+E84</f>
        <v>5064000</v>
      </c>
    </row>
    <row r="86" spans="1:5" s="385" customFormat="1" ht="12" customHeight="1">
      <c r="A86" s="319"/>
      <c r="B86" s="319"/>
      <c r="C86" s="320"/>
      <c r="D86" s="320"/>
      <c r="E86" s="320"/>
    </row>
    <row r="87" spans="1:5" ht="16.5" customHeight="1">
      <c r="A87" s="706" t="s">
        <v>35</v>
      </c>
      <c r="B87" s="706"/>
      <c r="C87" s="706"/>
      <c r="D87" s="706"/>
      <c r="E87" s="706"/>
    </row>
    <row r="88" spans="1:5" s="391" customFormat="1" ht="16.5" customHeight="1" thickBot="1">
      <c r="A88" s="46" t="s">
        <v>109</v>
      </c>
      <c r="B88" s="46"/>
      <c r="C88" s="352"/>
      <c r="D88" s="352"/>
      <c r="E88" s="352" t="str">
        <f>E2</f>
        <v>Forintban!</v>
      </c>
    </row>
    <row r="89" spans="1:5" s="391" customFormat="1" ht="16.5" customHeight="1">
      <c r="A89" s="707" t="s">
        <v>56</v>
      </c>
      <c r="B89" s="709" t="s">
        <v>172</v>
      </c>
      <c r="C89" s="711" t="str">
        <f>+C3</f>
        <v>2017. évi</v>
      </c>
      <c r="D89" s="711"/>
      <c r="E89" s="712"/>
    </row>
    <row r="90" spans="1:5" ht="37.5" customHeight="1" thickBot="1">
      <c r="A90" s="708"/>
      <c r="B90" s="710"/>
      <c r="C90" s="47" t="s">
        <v>173</v>
      </c>
      <c r="D90" s="47" t="s">
        <v>178</v>
      </c>
      <c r="E90" s="48" t="s">
        <v>179</v>
      </c>
    </row>
    <row r="91" spans="1:5" s="384" customFormat="1" ht="12" customHeight="1" thickBot="1">
      <c r="A91" s="348" t="s">
        <v>408</v>
      </c>
      <c r="B91" s="349" t="s">
        <v>409</v>
      </c>
      <c r="C91" s="349" t="s">
        <v>410</v>
      </c>
      <c r="D91" s="349" t="s">
        <v>411</v>
      </c>
      <c r="E91" s="350" t="s">
        <v>412</v>
      </c>
    </row>
    <row r="92" spans="1:5" ht="12" customHeight="1" thickBot="1">
      <c r="A92" s="345" t="s">
        <v>6</v>
      </c>
      <c r="B92" s="347" t="s">
        <v>414</v>
      </c>
      <c r="C92" s="374">
        <f>SUM(C93:C97)</f>
        <v>5150000</v>
      </c>
      <c r="D92" s="374">
        <f>SUM(D93:D97)</f>
        <v>5150000</v>
      </c>
      <c r="E92" s="329">
        <f>SUM(E93:E97)</f>
        <v>5064000</v>
      </c>
    </row>
    <row r="93" spans="1:5" ht="12" customHeight="1">
      <c r="A93" s="340" t="s">
        <v>68</v>
      </c>
      <c r="B93" s="333" t="s">
        <v>36</v>
      </c>
      <c r="C93" s="77">
        <v>4185000</v>
      </c>
      <c r="D93" s="77">
        <v>4185000</v>
      </c>
      <c r="E93" s="328">
        <v>4084000</v>
      </c>
    </row>
    <row r="94" spans="1:5" ht="12" customHeight="1">
      <c r="A94" s="337" t="s">
        <v>69</v>
      </c>
      <c r="B94" s="331" t="s">
        <v>130</v>
      </c>
      <c r="C94" s="376">
        <v>965000</v>
      </c>
      <c r="D94" s="376">
        <v>965000</v>
      </c>
      <c r="E94" s="359">
        <v>980000</v>
      </c>
    </row>
    <row r="95" spans="1:5" ht="12" customHeight="1">
      <c r="A95" s="337" t="s">
        <v>70</v>
      </c>
      <c r="B95" s="331" t="s">
        <v>97</v>
      </c>
      <c r="C95" s="378"/>
      <c r="D95" s="378"/>
      <c r="E95" s="361"/>
    </row>
    <row r="96" spans="1:5" ht="12" customHeight="1">
      <c r="A96" s="337" t="s">
        <v>71</v>
      </c>
      <c r="B96" s="334" t="s">
        <v>131</v>
      </c>
      <c r="C96" s="378"/>
      <c r="D96" s="378"/>
      <c r="E96" s="361"/>
    </row>
    <row r="97" spans="1:5" ht="12" customHeight="1">
      <c r="A97" s="337" t="s">
        <v>80</v>
      </c>
      <c r="B97" s="342" t="s">
        <v>132</v>
      </c>
      <c r="C97" s="378"/>
      <c r="D97" s="378"/>
      <c r="E97" s="361"/>
    </row>
    <row r="98" spans="1:5" ht="12" customHeight="1">
      <c r="A98" s="337" t="s">
        <v>72</v>
      </c>
      <c r="B98" s="331" t="s">
        <v>415</v>
      </c>
      <c r="C98" s="378"/>
      <c r="D98" s="378"/>
      <c r="E98" s="361"/>
    </row>
    <row r="99" spans="1:5" ht="12" customHeight="1">
      <c r="A99" s="337" t="s">
        <v>73</v>
      </c>
      <c r="B99" s="354" t="s">
        <v>416</v>
      </c>
      <c r="C99" s="378"/>
      <c r="D99" s="378"/>
      <c r="E99" s="361"/>
    </row>
    <row r="100" spans="1:5" ht="12" customHeight="1">
      <c r="A100" s="337" t="s">
        <v>81</v>
      </c>
      <c r="B100" s="355" t="s">
        <v>417</v>
      </c>
      <c r="C100" s="378"/>
      <c r="D100" s="378"/>
      <c r="E100" s="361"/>
    </row>
    <row r="101" spans="1:5" ht="12" customHeight="1">
      <c r="A101" s="337" t="s">
        <v>82</v>
      </c>
      <c r="B101" s="355" t="s">
        <v>418</v>
      </c>
      <c r="C101" s="378"/>
      <c r="D101" s="378"/>
      <c r="E101" s="361"/>
    </row>
    <row r="102" spans="1:5" ht="12" customHeight="1">
      <c r="A102" s="337" t="s">
        <v>83</v>
      </c>
      <c r="B102" s="354" t="s">
        <v>419</v>
      </c>
      <c r="C102" s="378"/>
      <c r="D102" s="378"/>
      <c r="E102" s="361"/>
    </row>
    <row r="103" spans="1:5" ht="12" customHeight="1">
      <c r="A103" s="337" t="s">
        <v>84</v>
      </c>
      <c r="B103" s="354" t="s">
        <v>420</v>
      </c>
      <c r="C103" s="378"/>
      <c r="D103" s="378"/>
      <c r="E103" s="361"/>
    </row>
    <row r="104" spans="1:5" ht="12" customHeight="1">
      <c r="A104" s="337" t="s">
        <v>86</v>
      </c>
      <c r="B104" s="355" t="s">
        <v>421</v>
      </c>
      <c r="C104" s="378"/>
      <c r="D104" s="378"/>
      <c r="E104" s="361"/>
    </row>
    <row r="105" spans="1:5" ht="12" customHeight="1">
      <c r="A105" s="336" t="s">
        <v>133</v>
      </c>
      <c r="B105" s="356" t="s">
        <v>422</v>
      </c>
      <c r="C105" s="378"/>
      <c r="D105" s="378"/>
      <c r="E105" s="361"/>
    </row>
    <row r="106" spans="1:5" ht="12" customHeight="1">
      <c r="A106" s="337" t="s">
        <v>423</v>
      </c>
      <c r="B106" s="356" t="s">
        <v>424</v>
      </c>
      <c r="C106" s="378"/>
      <c r="D106" s="378"/>
      <c r="E106" s="361"/>
    </row>
    <row r="107" spans="1:5" ht="12" customHeight="1" thickBot="1">
      <c r="A107" s="341" t="s">
        <v>425</v>
      </c>
      <c r="B107" s="357" t="s">
        <v>426</v>
      </c>
      <c r="C107" s="78"/>
      <c r="D107" s="78"/>
      <c r="E107" s="322"/>
    </row>
    <row r="108" spans="1:5" ht="12" customHeight="1" thickBot="1">
      <c r="A108" s="343" t="s">
        <v>7</v>
      </c>
      <c r="B108" s="346" t="s">
        <v>427</v>
      </c>
      <c r="C108" s="375">
        <f>+C109+C111+C113</f>
        <v>0</v>
      </c>
      <c r="D108" s="375">
        <f>+D109+D111+D113</f>
        <v>0</v>
      </c>
      <c r="E108" s="358">
        <f>+E109+E111+E113</f>
        <v>0</v>
      </c>
    </row>
    <row r="109" spans="1:5" ht="12" customHeight="1">
      <c r="A109" s="338" t="s">
        <v>74</v>
      </c>
      <c r="B109" s="331" t="s">
        <v>153</v>
      </c>
      <c r="C109" s="377"/>
      <c r="D109" s="377"/>
      <c r="E109" s="360"/>
    </row>
    <row r="110" spans="1:5" ht="12" customHeight="1">
      <c r="A110" s="338" t="s">
        <v>75</v>
      </c>
      <c r="B110" s="335" t="s">
        <v>428</v>
      </c>
      <c r="C110" s="377"/>
      <c r="D110" s="377"/>
      <c r="E110" s="360"/>
    </row>
    <row r="111" spans="1:5" ht="15.75">
      <c r="A111" s="338" t="s">
        <v>76</v>
      </c>
      <c r="B111" s="335" t="s">
        <v>134</v>
      </c>
      <c r="C111" s="376"/>
      <c r="D111" s="376"/>
      <c r="E111" s="359"/>
    </row>
    <row r="112" spans="1:5" ht="12" customHeight="1">
      <c r="A112" s="338" t="s">
        <v>77</v>
      </c>
      <c r="B112" s="335" t="s">
        <v>429</v>
      </c>
      <c r="C112" s="376"/>
      <c r="D112" s="376"/>
      <c r="E112" s="359"/>
    </row>
    <row r="113" spans="1:5" ht="12" customHeight="1">
      <c r="A113" s="338" t="s">
        <v>78</v>
      </c>
      <c r="B113" s="367" t="s">
        <v>155</v>
      </c>
      <c r="C113" s="376"/>
      <c r="D113" s="376"/>
      <c r="E113" s="359"/>
    </row>
    <row r="114" spans="1:5" ht="21.75" customHeight="1">
      <c r="A114" s="338" t="s">
        <v>85</v>
      </c>
      <c r="B114" s="366" t="s">
        <v>430</v>
      </c>
      <c r="C114" s="376"/>
      <c r="D114" s="376"/>
      <c r="E114" s="359"/>
    </row>
    <row r="115" spans="1:5" ht="24" customHeight="1">
      <c r="A115" s="338" t="s">
        <v>87</v>
      </c>
      <c r="B115" s="382" t="s">
        <v>431</v>
      </c>
      <c r="C115" s="376"/>
      <c r="D115" s="376"/>
      <c r="E115" s="359"/>
    </row>
    <row r="116" spans="1:5" ht="12" customHeight="1">
      <c r="A116" s="338" t="s">
        <v>135</v>
      </c>
      <c r="B116" s="355" t="s">
        <v>418</v>
      </c>
      <c r="C116" s="376"/>
      <c r="D116" s="376"/>
      <c r="E116" s="359"/>
    </row>
    <row r="117" spans="1:5" ht="12" customHeight="1">
      <c r="A117" s="338" t="s">
        <v>136</v>
      </c>
      <c r="B117" s="355" t="s">
        <v>432</v>
      </c>
      <c r="C117" s="376"/>
      <c r="D117" s="376"/>
      <c r="E117" s="359"/>
    </row>
    <row r="118" spans="1:5" ht="12" customHeight="1">
      <c r="A118" s="338" t="s">
        <v>137</v>
      </c>
      <c r="B118" s="355" t="s">
        <v>433</v>
      </c>
      <c r="C118" s="376"/>
      <c r="D118" s="376"/>
      <c r="E118" s="359"/>
    </row>
    <row r="119" spans="1:5" s="402" customFormat="1" ht="12" customHeight="1">
      <c r="A119" s="338" t="s">
        <v>434</v>
      </c>
      <c r="B119" s="355" t="s">
        <v>421</v>
      </c>
      <c r="C119" s="376"/>
      <c r="D119" s="376"/>
      <c r="E119" s="359"/>
    </row>
    <row r="120" spans="1:5" ht="12" customHeight="1">
      <c r="A120" s="338" t="s">
        <v>435</v>
      </c>
      <c r="B120" s="355" t="s">
        <v>436</v>
      </c>
      <c r="C120" s="376"/>
      <c r="D120" s="376"/>
      <c r="E120" s="359"/>
    </row>
    <row r="121" spans="1:5" ht="12" customHeight="1" thickBot="1">
      <c r="A121" s="336" t="s">
        <v>437</v>
      </c>
      <c r="B121" s="355" t="s">
        <v>438</v>
      </c>
      <c r="C121" s="378"/>
      <c r="D121" s="378"/>
      <c r="E121" s="361"/>
    </row>
    <row r="122" spans="1:5" ht="12" customHeight="1" thickBot="1">
      <c r="A122" s="343" t="s">
        <v>8</v>
      </c>
      <c r="B122" s="351" t="s">
        <v>439</v>
      </c>
      <c r="C122" s="375">
        <f>+C123+C124</f>
        <v>0</v>
      </c>
      <c r="D122" s="375">
        <f>+D123+D124</f>
        <v>0</v>
      </c>
      <c r="E122" s="358">
        <f>+E123+E124</f>
        <v>0</v>
      </c>
    </row>
    <row r="123" spans="1:5" ht="12" customHeight="1">
      <c r="A123" s="338" t="s">
        <v>57</v>
      </c>
      <c r="B123" s="332" t="s">
        <v>44</v>
      </c>
      <c r="C123" s="377"/>
      <c r="D123" s="377"/>
      <c r="E123" s="360"/>
    </row>
    <row r="124" spans="1:5" ht="12" customHeight="1" thickBot="1">
      <c r="A124" s="339" t="s">
        <v>58</v>
      </c>
      <c r="B124" s="335" t="s">
        <v>45</v>
      </c>
      <c r="C124" s="378"/>
      <c r="D124" s="378"/>
      <c r="E124" s="361"/>
    </row>
    <row r="125" spans="1:5" ht="12" customHeight="1" thickBot="1">
      <c r="A125" s="343" t="s">
        <v>9</v>
      </c>
      <c r="B125" s="351" t="s">
        <v>440</v>
      </c>
      <c r="C125" s="375">
        <f>+C92+C108+C122</f>
        <v>5150000</v>
      </c>
      <c r="D125" s="375">
        <f>+D92+D108+D122</f>
        <v>5150000</v>
      </c>
      <c r="E125" s="358">
        <f>+E92+E108+E122</f>
        <v>5064000</v>
      </c>
    </row>
    <row r="126" spans="1:5" ht="12" customHeight="1" thickBot="1">
      <c r="A126" s="343" t="s">
        <v>10</v>
      </c>
      <c r="B126" s="351" t="s">
        <v>441</v>
      </c>
      <c r="C126" s="375">
        <f>+C127+C128+C129</f>
        <v>0</v>
      </c>
      <c r="D126" s="375">
        <f>+D127+D128+D129</f>
        <v>0</v>
      </c>
      <c r="E126" s="358">
        <f>+E127+E128+E129</f>
        <v>0</v>
      </c>
    </row>
    <row r="127" spans="1:5" ht="12" customHeight="1">
      <c r="A127" s="338" t="s">
        <v>61</v>
      </c>
      <c r="B127" s="332" t="s">
        <v>442</v>
      </c>
      <c r="C127" s="376"/>
      <c r="D127" s="376"/>
      <c r="E127" s="359"/>
    </row>
    <row r="128" spans="1:5" ht="12" customHeight="1">
      <c r="A128" s="338" t="s">
        <v>62</v>
      </c>
      <c r="B128" s="332" t="s">
        <v>443</v>
      </c>
      <c r="C128" s="376"/>
      <c r="D128" s="376"/>
      <c r="E128" s="359"/>
    </row>
    <row r="129" spans="1:5" ht="12" customHeight="1" thickBot="1">
      <c r="A129" s="336" t="s">
        <v>63</v>
      </c>
      <c r="B129" s="330" t="s">
        <v>444</v>
      </c>
      <c r="C129" s="376"/>
      <c r="D129" s="376"/>
      <c r="E129" s="359"/>
    </row>
    <row r="130" spans="1:5" ht="12" customHeight="1" thickBot="1">
      <c r="A130" s="343" t="s">
        <v>11</v>
      </c>
      <c r="B130" s="351" t="s">
        <v>445</v>
      </c>
      <c r="C130" s="375">
        <f>+C131+C132+C134+C133</f>
        <v>0</v>
      </c>
      <c r="D130" s="375">
        <f>+D131+D132+D134+D133</f>
        <v>0</v>
      </c>
      <c r="E130" s="358">
        <f>+E131+E132+E134+E133</f>
        <v>0</v>
      </c>
    </row>
    <row r="131" spans="1:5" ht="12" customHeight="1">
      <c r="A131" s="338" t="s">
        <v>64</v>
      </c>
      <c r="B131" s="332" t="s">
        <v>446</v>
      </c>
      <c r="C131" s="376"/>
      <c r="D131" s="376"/>
      <c r="E131" s="359"/>
    </row>
    <row r="132" spans="1:5" ht="12" customHeight="1">
      <c r="A132" s="338" t="s">
        <v>65</v>
      </c>
      <c r="B132" s="332" t="s">
        <v>447</v>
      </c>
      <c r="C132" s="376"/>
      <c r="D132" s="376"/>
      <c r="E132" s="359"/>
    </row>
    <row r="133" spans="1:5" ht="12" customHeight="1">
      <c r="A133" s="338" t="s">
        <v>345</v>
      </c>
      <c r="B133" s="332" t="s">
        <v>448</v>
      </c>
      <c r="C133" s="376"/>
      <c r="D133" s="376"/>
      <c r="E133" s="359"/>
    </row>
    <row r="134" spans="1:5" ht="12" customHeight="1" thickBot="1">
      <c r="A134" s="336" t="s">
        <v>347</v>
      </c>
      <c r="B134" s="330" t="s">
        <v>449</v>
      </c>
      <c r="C134" s="376"/>
      <c r="D134" s="376"/>
      <c r="E134" s="359"/>
    </row>
    <row r="135" spans="1:5" ht="12" customHeight="1" thickBot="1">
      <c r="A135" s="343" t="s">
        <v>12</v>
      </c>
      <c r="B135" s="351" t="s">
        <v>450</v>
      </c>
      <c r="C135" s="381">
        <f>+C136+C137+C138+C139</f>
        <v>0</v>
      </c>
      <c r="D135" s="381">
        <f>+D136+D137+D138+D139</f>
        <v>0</v>
      </c>
      <c r="E135" s="394">
        <f>+E136+E137+E138+E139</f>
        <v>0</v>
      </c>
    </row>
    <row r="136" spans="1:5" ht="12" customHeight="1">
      <c r="A136" s="338" t="s">
        <v>66</v>
      </c>
      <c r="B136" s="332" t="s">
        <v>451</v>
      </c>
      <c r="C136" s="376"/>
      <c r="D136" s="376"/>
      <c r="E136" s="359"/>
    </row>
    <row r="137" spans="1:5" ht="12" customHeight="1">
      <c r="A137" s="338" t="s">
        <v>67</v>
      </c>
      <c r="B137" s="332" t="s">
        <v>452</v>
      </c>
      <c r="C137" s="376"/>
      <c r="D137" s="376"/>
      <c r="E137" s="359"/>
    </row>
    <row r="138" spans="1:5" ht="12" customHeight="1">
      <c r="A138" s="338" t="s">
        <v>354</v>
      </c>
      <c r="B138" s="332" t="s">
        <v>453</v>
      </c>
      <c r="C138" s="376"/>
      <c r="D138" s="376"/>
      <c r="E138" s="359"/>
    </row>
    <row r="139" spans="1:5" ht="12" customHeight="1" thickBot="1">
      <c r="A139" s="336" t="s">
        <v>356</v>
      </c>
      <c r="B139" s="330" t="s">
        <v>454</v>
      </c>
      <c r="C139" s="376"/>
      <c r="D139" s="376"/>
      <c r="E139" s="359"/>
    </row>
    <row r="140" spans="1:9" ht="15" customHeight="1" thickBot="1">
      <c r="A140" s="343" t="s">
        <v>13</v>
      </c>
      <c r="B140" s="351" t="s">
        <v>455</v>
      </c>
      <c r="C140" s="79">
        <f>+C141+C142+C143+C144</f>
        <v>0</v>
      </c>
      <c r="D140" s="79">
        <f>+D141+D142+D143+D144</f>
        <v>0</v>
      </c>
      <c r="E140" s="327">
        <f>+E141+E142+E143+E144</f>
        <v>0</v>
      </c>
      <c r="F140" s="392"/>
      <c r="G140" s="393"/>
      <c r="H140" s="393"/>
      <c r="I140" s="393"/>
    </row>
    <row r="141" spans="1:5" s="385" customFormat="1" ht="12.75" customHeight="1">
      <c r="A141" s="338" t="s">
        <v>128</v>
      </c>
      <c r="B141" s="332" t="s">
        <v>456</v>
      </c>
      <c r="C141" s="376"/>
      <c r="D141" s="376"/>
      <c r="E141" s="359"/>
    </row>
    <row r="142" spans="1:5" ht="12.75" customHeight="1">
      <c r="A142" s="338" t="s">
        <v>129</v>
      </c>
      <c r="B142" s="332" t="s">
        <v>457</v>
      </c>
      <c r="C142" s="376"/>
      <c r="D142" s="376"/>
      <c r="E142" s="359"/>
    </row>
    <row r="143" spans="1:5" ht="12.75" customHeight="1">
      <c r="A143" s="338" t="s">
        <v>154</v>
      </c>
      <c r="B143" s="332" t="s">
        <v>458</v>
      </c>
      <c r="C143" s="376"/>
      <c r="D143" s="376"/>
      <c r="E143" s="359"/>
    </row>
    <row r="144" spans="1:5" ht="12.75" customHeight="1" thickBot="1">
      <c r="A144" s="338" t="s">
        <v>362</v>
      </c>
      <c r="B144" s="332" t="s">
        <v>459</v>
      </c>
      <c r="C144" s="376"/>
      <c r="D144" s="376"/>
      <c r="E144" s="359"/>
    </row>
    <row r="145" spans="1:5" ht="16.5" thickBot="1">
      <c r="A145" s="343" t="s">
        <v>14</v>
      </c>
      <c r="B145" s="351" t="s">
        <v>460</v>
      </c>
      <c r="C145" s="325">
        <f>+C126+C130+C135+C140</f>
        <v>0</v>
      </c>
      <c r="D145" s="325">
        <f>+D126+D130+D135+D140</f>
        <v>0</v>
      </c>
      <c r="E145" s="326">
        <f>+E126+E130+E135+E140</f>
        <v>0</v>
      </c>
    </row>
    <row r="146" spans="1:5" ht="16.5" thickBot="1">
      <c r="A146" s="368" t="s">
        <v>15</v>
      </c>
      <c r="B146" s="371" t="s">
        <v>461</v>
      </c>
      <c r="C146" s="325">
        <f>+C125+C145</f>
        <v>5150000</v>
      </c>
      <c r="D146" s="325">
        <f>+D125+D145</f>
        <v>5150000</v>
      </c>
      <c r="E146" s="326">
        <f>+E125+E145</f>
        <v>5064000</v>
      </c>
    </row>
    <row r="148" spans="1:5" ht="18.75" customHeight="1">
      <c r="A148" s="705" t="s">
        <v>462</v>
      </c>
      <c r="B148" s="705"/>
      <c r="C148" s="705"/>
      <c r="D148" s="705"/>
      <c r="E148" s="705"/>
    </row>
    <row r="149" spans="1:5" ht="13.5" customHeight="1" thickBot="1">
      <c r="A149" s="353" t="s">
        <v>110</v>
      </c>
      <c r="B149" s="353"/>
      <c r="C149" s="383"/>
      <c r="E149" s="370" t="str">
        <f>E88</f>
        <v>Forintban!</v>
      </c>
    </row>
    <row r="150" spans="1:5" ht="21.75" thickBot="1">
      <c r="A150" s="343">
        <v>1</v>
      </c>
      <c r="B150" s="346" t="s">
        <v>463</v>
      </c>
      <c r="C150" s="369">
        <f>+C61-C125</f>
        <v>0</v>
      </c>
      <c r="D150" s="369">
        <f>+D61-D125</f>
        <v>0</v>
      </c>
      <c r="E150" s="369">
        <f>+E61-E125</f>
        <v>0</v>
      </c>
    </row>
    <row r="151" spans="1:5" ht="21.75" thickBot="1">
      <c r="A151" s="343" t="s">
        <v>7</v>
      </c>
      <c r="B151" s="346" t="s">
        <v>464</v>
      </c>
      <c r="C151" s="369">
        <f>+C84-C145</f>
        <v>0</v>
      </c>
      <c r="D151" s="369">
        <f>+D84-D145</f>
        <v>0</v>
      </c>
      <c r="E151" s="369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2" customFormat="1" ht="12.75" customHeight="1">
      <c r="C161" s="373"/>
      <c r="D161" s="373"/>
      <c r="E161" s="373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Györtelek Község Önkormányzat
2017. ÉVI ZÁRSZÁMADÁS
ÖNKÉNT VÁLLALT FELADATAINAK MÉRLEGE
&amp;R&amp;"Times New Roman CE,Félkövér dőlt"&amp;11 1.3. számú melléklet a 5/2018. (V.31)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1:3" ht="15">
      <c r="A1" s="22"/>
      <c r="B1" s="22"/>
      <c r="C1" s="693" t="str">
        <f>+CONCATENATE("10. számú melléklet a 5/",LEFT(ÖSSZEFÜGGÉSEK!A4,4)+1,".(V.31.)  önkormányzati rendelethez")</f>
        <v>10. számú melléklet a 5/2018.(V.31.)  önkormányzati rendelethez</v>
      </c>
    </row>
    <row r="2" spans="1:3" ht="14.25">
      <c r="A2" s="254"/>
      <c r="B2" s="254"/>
      <c r="C2" s="254"/>
    </row>
    <row r="3" spans="1:3" ht="33.75" customHeight="1">
      <c r="A3" s="847" t="s">
        <v>297</v>
      </c>
      <c r="B3" s="847"/>
      <c r="C3" s="847"/>
    </row>
    <row r="4" ht="13.5" thickBot="1">
      <c r="C4" s="255"/>
    </row>
    <row r="5" spans="1:3" s="259" customFormat="1" ht="43.5" customHeight="1" thickBot="1">
      <c r="A5" s="256" t="s">
        <v>4</v>
      </c>
      <c r="B5" s="257" t="s">
        <v>49</v>
      </c>
      <c r="C5" s="258" t="s">
        <v>733</v>
      </c>
    </row>
    <row r="6" spans="1:3" ht="28.5" customHeight="1">
      <c r="A6" s="260" t="s">
        <v>6</v>
      </c>
      <c r="B6" s="261" t="str">
        <f>+CONCATENATE("Pénzkészlet ",LEFT(ÖSSZEFÜGGÉSEK!A4,4),". január 1-jén",CHAR(10),"ebből:")</f>
        <v>Pénzkészlet 2017. január 1-jén
ebből:</v>
      </c>
      <c r="C6" s="262">
        <f>C7+C8</f>
        <v>42620103</v>
      </c>
    </row>
    <row r="7" spans="1:3" ht="18" customHeight="1">
      <c r="A7" s="263" t="s">
        <v>7</v>
      </c>
      <c r="B7" s="264" t="s">
        <v>298</v>
      </c>
      <c r="C7" s="265">
        <v>42620103</v>
      </c>
    </row>
    <row r="8" spans="1:3" ht="18" customHeight="1">
      <c r="A8" s="263" t="s">
        <v>8</v>
      </c>
      <c r="B8" s="264" t="s">
        <v>299</v>
      </c>
      <c r="C8" s="265"/>
    </row>
    <row r="9" spans="1:3" ht="18" customHeight="1">
      <c r="A9" s="263" t="s">
        <v>9</v>
      </c>
      <c r="B9" s="266" t="s">
        <v>300</v>
      </c>
      <c r="C9" s="265">
        <v>1108436918</v>
      </c>
    </row>
    <row r="10" spans="1:3" ht="18" customHeight="1">
      <c r="A10" s="267" t="s">
        <v>10</v>
      </c>
      <c r="B10" s="268" t="s">
        <v>301</v>
      </c>
      <c r="C10" s="269">
        <v>962985407</v>
      </c>
    </row>
    <row r="11" spans="1:3" ht="18" customHeight="1" thickBot="1">
      <c r="A11" s="273" t="s">
        <v>11</v>
      </c>
      <c r="B11" s="632" t="s">
        <v>727</v>
      </c>
      <c r="C11" s="275">
        <v>-230915</v>
      </c>
    </row>
    <row r="12" spans="1:3" ht="25.5" customHeight="1">
      <c r="A12" s="270" t="s">
        <v>12</v>
      </c>
      <c r="B12" s="271" t="str">
        <f>+CONCATENATE("Záró pénzkészlet ",LEFT(ÖSSZEFÜGGÉSEK!A4,4),". december 31-én",CHAR(10),"ebből:")</f>
        <v>Záró pénzkészlet 2017. december 31-én
ebből:</v>
      </c>
      <c r="C12" s="272">
        <f>C6+C9-C10+C11</f>
        <v>187840699</v>
      </c>
    </row>
    <row r="13" spans="1:3" ht="18" customHeight="1">
      <c r="A13" s="263" t="s">
        <v>13</v>
      </c>
      <c r="B13" s="264" t="s">
        <v>298</v>
      </c>
      <c r="C13" s="265">
        <v>187840699</v>
      </c>
    </row>
    <row r="14" spans="1:3" ht="18" customHeight="1" thickBot="1">
      <c r="A14" s="273" t="s">
        <v>14</v>
      </c>
      <c r="B14" s="274" t="s">
        <v>299</v>
      </c>
      <c r="C14" s="275"/>
    </row>
  </sheetData>
  <sheetProtection sheet="1" objects="1" scenarios="1"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E98" sqref="E98"/>
    </sheetView>
  </sheetViews>
  <sheetFormatPr defaultColWidth="9.00390625" defaultRowHeight="12.75"/>
  <cols>
    <col min="1" max="1" width="9.50390625" style="372" customWidth="1"/>
    <col min="2" max="2" width="60.875" style="372" customWidth="1"/>
    <col min="3" max="5" width="15.875" style="373" customWidth="1"/>
    <col min="6" max="16384" width="9.375" style="383" customWidth="1"/>
  </cols>
  <sheetData>
    <row r="1" spans="1:5" ht="15.75" customHeight="1">
      <c r="A1" s="706" t="s">
        <v>3</v>
      </c>
      <c r="B1" s="706"/>
      <c r="C1" s="706"/>
      <c r="D1" s="706"/>
      <c r="E1" s="706"/>
    </row>
    <row r="2" spans="1:5" ht="15.75" customHeight="1" thickBot="1">
      <c r="A2" s="45" t="s">
        <v>108</v>
      </c>
      <c r="B2" s="45"/>
      <c r="C2" s="370"/>
      <c r="D2" s="370"/>
      <c r="E2" s="370" t="str">
        <f>'1.3.sz.mell.'!E2</f>
        <v>Forintban!</v>
      </c>
    </row>
    <row r="3" spans="1:5" ht="15.75" customHeight="1">
      <c r="A3" s="707" t="s">
        <v>56</v>
      </c>
      <c r="B3" s="709" t="s">
        <v>5</v>
      </c>
      <c r="C3" s="711" t="str">
        <f>+'1.1.sz.mell.'!C3:E3</f>
        <v>2017. évi</v>
      </c>
      <c r="D3" s="711"/>
      <c r="E3" s="712"/>
    </row>
    <row r="4" spans="1:5" ht="37.5" customHeight="1" thickBot="1">
      <c r="A4" s="708"/>
      <c r="B4" s="710"/>
      <c r="C4" s="47" t="s">
        <v>173</v>
      </c>
      <c r="D4" s="47" t="s">
        <v>178</v>
      </c>
      <c r="E4" s="48" t="s">
        <v>179</v>
      </c>
    </row>
    <row r="5" spans="1:5" s="384" customFormat="1" ht="12" customHeight="1" thickBot="1">
      <c r="A5" s="348" t="s">
        <v>408</v>
      </c>
      <c r="B5" s="349" t="s">
        <v>409</v>
      </c>
      <c r="C5" s="349" t="s">
        <v>410</v>
      </c>
      <c r="D5" s="349" t="s">
        <v>411</v>
      </c>
      <c r="E5" s="395" t="s">
        <v>412</v>
      </c>
    </row>
    <row r="6" spans="1:5" s="385" customFormat="1" ht="12" customHeight="1" thickBot="1">
      <c r="A6" s="343" t="s">
        <v>6</v>
      </c>
      <c r="B6" s="344" t="s">
        <v>303</v>
      </c>
      <c r="C6" s="375">
        <f>SUM(C7:C12)</f>
        <v>0</v>
      </c>
      <c r="D6" s="375">
        <f>SUM(D7:D12)</f>
        <v>0</v>
      </c>
      <c r="E6" s="358">
        <f>SUM(E7:E12)</f>
        <v>0</v>
      </c>
    </row>
    <row r="7" spans="1:5" s="385" customFormat="1" ht="12" customHeight="1">
      <c r="A7" s="338" t="s">
        <v>68</v>
      </c>
      <c r="B7" s="386" t="s">
        <v>304</v>
      </c>
      <c r="C7" s="377"/>
      <c r="D7" s="377"/>
      <c r="E7" s="360"/>
    </row>
    <row r="8" spans="1:5" s="385" customFormat="1" ht="12" customHeight="1">
      <c r="A8" s="337" t="s">
        <v>69</v>
      </c>
      <c r="B8" s="387" t="s">
        <v>305</v>
      </c>
      <c r="C8" s="376"/>
      <c r="D8" s="376"/>
      <c r="E8" s="359"/>
    </row>
    <row r="9" spans="1:5" s="385" customFormat="1" ht="12" customHeight="1">
      <c r="A9" s="337" t="s">
        <v>70</v>
      </c>
      <c r="B9" s="387" t="s">
        <v>306</v>
      </c>
      <c r="C9" s="376"/>
      <c r="D9" s="376"/>
      <c r="E9" s="359"/>
    </row>
    <row r="10" spans="1:5" s="385" customFormat="1" ht="12" customHeight="1">
      <c r="A10" s="337" t="s">
        <v>71</v>
      </c>
      <c r="B10" s="387" t="s">
        <v>307</v>
      </c>
      <c r="C10" s="376"/>
      <c r="D10" s="376"/>
      <c r="E10" s="359"/>
    </row>
    <row r="11" spans="1:5" s="385" customFormat="1" ht="12" customHeight="1">
      <c r="A11" s="337" t="s">
        <v>104</v>
      </c>
      <c r="B11" s="387" t="s">
        <v>308</v>
      </c>
      <c r="C11" s="376"/>
      <c r="D11" s="376"/>
      <c r="E11" s="359"/>
    </row>
    <row r="12" spans="1:5" s="385" customFormat="1" ht="12" customHeight="1" thickBot="1">
      <c r="A12" s="339" t="s">
        <v>72</v>
      </c>
      <c r="B12" s="388" t="s">
        <v>309</v>
      </c>
      <c r="C12" s="378"/>
      <c r="D12" s="378"/>
      <c r="E12" s="361"/>
    </row>
    <row r="13" spans="1:5" s="385" customFormat="1" ht="12" customHeight="1" thickBot="1">
      <c r="A13" s="343" t="s">
        <v>7</v>
      </c>
      <c r="B13" s="365" t="s">
        <v>310</v>
      </c>
      <c r="C13" s="375">
        <f>SUM(C14:C18)</f>
        <v>0</v>
      </c>
      <c r="D13" s="375">
        <f>SUM(D14:D18)</f>
        <v>0</v>
      </c>
      <c r="E13" s="358">
        <f>SUM(E14:E18)</f>
        <v>0</v>
      </c>
    </row>
    <row r="14" spans="1:5" s="385" customFormat="1" ht="12" customHeight="1">
      <c r="A14" s="338" t="s">
        <v>74</v>
      </c>
      <c r="B14" s="386" t="s">
        <v>311</v>
      </c>
      <c r="C14" s="377"/>
      <c r="D14" s="377"/>
      <c r="E14" s="360"/>
    </row>
    <row r="15" spans="1:5" s="385" customFormat="1" ht="12" customHeight="1">
      <c r="A15" s="337" t="s">
        <v>75</v>
      </c>
      <c r="B15" s="387" t="s">
        <v>312</v>
      </c>
      <c r="C15" s="376"/>
      <c r="D15" s="376"/>
      <c r="E15" s="359"/>
    </row>
    <row r="16" spans="1:5" s="385" customFormat="1" ht="12" customHeight="1">
      <c r="A16" s="337" t="s">
        <v>76</v>
      </c>
      <c r="B16" s="387" t="s">
        <v>313</v>
      </c>
      <c r="C16" s="376"/>
      <c r="D16" s="376"/>
      <c r="E16" s="359"/>
    </row>
    <row r="17" spans="1:5" s="385" customFormat="1" ht="12" customHeight="1">
      <c r="A17" s="337" t="s">
        <v>77</v>
      </c>
      <c r="B17" s="387" t="s">
        <v>314</v>
      </c>
      <c r="C17" s="376"/>
      <c r="D17" s="376"/>
      <c r="E17" s="359"/>
    </row>
    <row r="18" spans="1:5" s="385" customFormat="1" ht="12" customHeight="1">
      <c r="A18" s="337" t="s">
        <v>78</v>
      </c>
      <c r="B18" s="387" t="s">
        <v>315</v>
      </c>
      <c r="C18" s="376"/>
      <c r="D18" s="376"/>
      <c r="E18" s="359"/>
    </row>
    <row r="19" spans="1:5" s="385" customFormat="1" ht="12" customHeight="1" thickBot="1">
      <c r="A19" s="339" t="s">
        <v>85</v>
      </c>
      <c r="B19" s="388" t="s">
        <v>316</v>
      </c>
      <c r="C19" s="378"/>
      <c r="D19" s="378"/>
      <c r="E19" s="361"/>
    </row>
    <row r="20" spans="1:5" s="385" customFormat="1" ht="12" customHeight="1" thickBot="1">
      <c r="A20" s="343" t="s">
        <v>8</v>
      </c>
      <c r="B20" s="344" t="s">
        <v>317</v>
      </c>
      <c r="C20" s="375">
        <f>SUM(C21:C25)</f>
        <v>0</v>
      </c>
      <c r="D20" s="375">
        <f>SUM(D21:D25)</f>
        <v>0</v>
      </c>
      <c r="E20" s="358">
        <f>SUM(E21:E25)</f>
        <v>0</v>
      </c>
    </row>
    <row r="21" spans="1:5" s="385" customFormat="1" ht="12" customHeight="1">
      <c r="A21" s="338" t="s">
        <v>57</v>
      </c>
      <c r="B21" s="386" t="s">
        <v>318</v>
      </c>
      <c r="C21" s="377"/>
      <c r="D21" s="377"/>
      <c r="E21" s="360"/>
    </row>
    <row r="22" spans="1:5" s="385" customFormat="1" ht="12" customHeight="1">
      <c r="A22" s="337" t="s">
        <v>58</v>
      </c>
      <c r="B22" s="387" t="s">
        <v>319</v>
      </c>
      <c r="C22" s="376"/>
      <c r="D22" s="376"/>
      <c r="E22" s="359"/>
    </row>
    <row r="23" spans="1:5" s="385" customFormat="1" ht="12" customHeight="1">
      <c r="A23" s="337" t="s">
        <v>59</v>
      </c>
      <c r="B23" s="387" t="s">
        <v>320</v>
      </c>
      <c r="C23" s="376"/>
      <c r="D23" s="376"/>
      <c r="E23" s="359"/>
    </row>
    <row r="24" spans="1:5" s="385" customFormat="1" ht="12" customHeight="1">
      <c r="A24" s="337" t="s">
        <v>60</v>
      </c>
      <c r="B24" s="387" t="s">
        <v>321</v>
      </c>
      <c r="C24" s="376"/>
      <c r="D24" s="376"/>
      <c r="E24" s="359"/>
    </row>
    <row r="25" spans="1:5" s="385" customFormat="1" ht="12" customHeight="1">
      <c r="A25" s="337" t="s">
        <v>118</v>
      </c>
      <c r="B25" s="387" t="s">
        <v>322</v>
      </c>
      <c r="C25" s="376"/>
      <c r="D25" s="376"/>
      <c r="E25" s="359"/>
    </row>
    <row r="26" spans="1:5" s="385" customFormat="1" ht="12" customHeight="1" thickBot="1">
      <c r="A26" s="339" t="s">
        <v>119</v>
      </c>
      <c r="B26" s="388" t="s">
        <v>323</v>
      </c>
      <c r="C26" s="378"/>
      <c r="D26" s="378"/>
      <c r="E26" s="361"/>
    </row>
    <row r="27" spans="1:5" s="385" customFormat="1" ht="12" customHeight="1" thickBot="1">
      <c r="A27" s="343" t="s">
        <v>120</v>
      </c>
      <c r="B27" s="344" t="s">
        <v>719</v>
      </c>
      <c r="C27" s="381">
        <f>SUM(C28:C33)</f>
        <v>0</v>
      </c>
      <c r="D27" s="381">
        <f>SUM(D28:D33)</f>
        <v>0</v>
      </c>
      <c r="E27" s="394">
        <f>SUM(E28:E33)</f>
        <v>0</v>
      </c>
    </row>
    <row r="28" spans="1:5" s="385" customFormat="1" ht="12" customHeight="1">
      <c r="A28" s="338" t="s">
        <v>324</v>
      </c>
      <c r="B28" s="386" t="s">
        <v>723</v>
      </c>
      <c r="C28" s="377"/>
      <c r="D28" s="377">
        <f>+D29+D30</f>
        <v>0</v>
      </c>
      <c r="E28" s="360">
        <f>+E29+E30</f>
        <v>0</v>
      </c>
    </row>
    <row r="29" spans="1:5" s="385" customFormat="1" ht="12" customHeight="1">
      <c r="A29" s="337" t="s">
        <v>325</v>
      </c>
      <c r="B29" s="387" t="s">
        <v>724</v>
      </c>
      <c r="C29" s="376"/>
      <c r="D29" s="376"/>
      <c r="E29" s="359"/>
    </row>
    <row r="30" spans="1:5" s="385" customFormat="1" ht="12" customHeight="1">
      <c r="A30" s="337" t="s">
        <v>326</v>
      </c>
      <c r="B30" s="387" t="s">
        <v>725</v>
      </c>
      <c r="C30" s="376"/>
      <c r="D30" s="376"/>
      <c r="E30" s="359"/>
    </row>
    <row r="31" spans="1:5" s="385" customFormat="1" ht="12" customHeight="1">
      <c r="A31" s="337" t="s">
        <v>720</v>
      </c>
      <c r="B31" s="387" t="s">
        <v>726</v>
      </c>
      <c r="C31" s="376"/>
      <c r="D31" s="376"/>
      <c r="E31" s="359"/>
    </row>
    <row r="32" spans="1:5" s="385" customFormat="1" ht="12" customHeight="1">
      <c r="A32" s="337" t="s">
        <v>721</v>
      </c>
      <c r="B32" s="387" t="s">
        <v>327</v>
      </c>
      <c r="C32" s="376"/>
      <c r="D32" s="376"/>
      <c r="E32" s="359"/>
    </row>
    <row r="33" spans="1:5" s="385" customFormat="1" ht="12" customHeight="1" thickBot="1">
      <c r="A33" s="339" t="s">
        <v>722</v>
      </c>
      <c r="B33" s="367" t="s">
        <v>328</v>
      </c>
      <c r="C33" s="378"/>
      <c r="D33" s="378"/>
      <c r="E33" s="361"/>
    </row>
    <row r="34" spans="1:5" s="385" customFormat="1" ht="12" customHeight="1" thickBot="1">
      <c r="A34" s="343" t="s">
        <v>10</v>
      </c>
      <c r="B34" s="344" t="s">
        <v>329</v>
      </c>
      <c r="C34" s="375">
        <f>SUM(C35:C44)</f>
        <v>0</v>
      </c>
      <c r="D34" s="375">
        <f>SUM(D35:D44)</f>
        <v>0</v>
      </c>
      <c r="E34" s="358">
        <f>SUM(E35:E44)</f>
        <v>0</v>
      </c>
    </row>
    <row r="35" spans="1:5" s="385" customFormat="1" ht="12" customHeight="1">
      <c r="A35" s="338" t="s">
        <v>61</v>
      </c>
      <c r="B35" s="386" t="s">
        <v>330</v>
      </c>
      <c r="C35" s="377"/>
      <c r="D35" s="377"/>
      <c r="E35" s="360"/>
    </row>
    <row r="36" spans="1:5" s="385" customFormat="1" ht="12" customHeight="1">
      <c r="A36" s="337" t="s">
        <v>62</v>
      </c>
      <c r="B36" s="387" t="s">
        <v>331</v>
      </c>
      <c r="C36" s="376"/>
      <c r="D36" s="376"/>
      <c r="E36" s="359"/>
    </row>
    <row r="37" spans="1:5" s="385" customFormat="1" ht="12" customHeight="1">
      <c r="A37" s="337" t="s">
        <v>63</v>
      </c>
      <c r="B37" s="387" t="s">
        <v>332</v>
      </c>
      <c r="C37" s="376"/>
      <c r="D37" s="376"/>
      <c r="E37" s="359"/>
    </row>
    <row r="38" spans="1:5" s="385" customFormat="1" ht="12" customHeight="1">
      <c r="A38" s="337" t="s">
        <v>122</v>
      </c>
      <c r="B38" s="387" t="s">
        <v>333</v>
      </c>
      <c r="C38" s="376"/>
      <c r="D38" s="376"/>
      <c r="E38" s="359"/>
    </row>
    <row r="39" spans="1:5" s="385" customFormat="1" ht="12" customHeight="1">
      <c r="A39" s="337" t="s">
        <v>123</v>
      </c>
      <c r="B39" s="387" t="s">
        <v>334</v>
      </c>
      <c r="C39" s="376"/>
      <c r="D39" s="376"/>
      <c r="E39" s="359"/>
    </row>
    <row r="40" spans="1:5" s="385" customFormat="1" ht="12" customHeight="1">
      <c r="A40" s="337" t="s">
        <v>124</v>
      </c>
      <c r="B40" s="387" t="s">
        <v>335</v>
      </c>
      <c r="C40" s="376"/>
      <c r="D40" s="376"/>
      <c r="E40" s="359"/>
    </row>
    <row r="41" spans="1:5" s="385" customFormat="1" ht="12" customHeight="1">
      <c r="A41" s="337" t="s">
        <v>125</v>
      </c>
      <c r="B41" s="387" t="s">
        <v>336</v>
      </c>
      <c r="C41" s="376"/>
      <c r="D41" s="376"/>
      <c r="E41" s="359"/>
    </row>
    <row r="42" spans="1:5" s="385" customFormat="1" ht="12" customHeight="1">
      <c r="A42" s="337" t="s">
        <v>126</v>
      </c>
      <c r="B42" s="387" t="s">
        <v>337</v>
      </c>
      <c r="C42" s="376"/>
      <c r="D42" s="376"/>
      <c r="E42" s="359"/>
    </row>
    <row r="43" spans="1:5" s="385" customFormat="1" ht="12" customHeight="1">
      <c r="A43" s="337" t="s">
        <v>338</v>
      </c>
      <c r="B43" s="387" t="s">
        <v>339</v>
      </c>
      <c r="C43" s="379"/>
      <c r="D43" s="379"/>
      <c r="E43" s="362"/>
    </row>
    <row r="44" spans="1:5" s="385" customFormat="1" ht="12" customHeight="1" thickBot="1">
      <c r="A44" s="339" t="s">
        <v>340</v>
      </c>
      <c r="B44" s="388" t="s">
        <v>341</v>
      </c>
      <c r="C44" s="380"/>
      <c r="D44" s="380"/>
      <c r="E44" s="363"/>
    </row>
    <row r="45" spans="1:5" s="385" customFormat="1" ht="12" customHeight="1" thickBot="1">
      <c r="A45" s="343" t="s">
        <v>11</v>
      </c>
      <c r="B45" s="344" t="s">
        <v>342</v>
      </c>
      <c r="C45" s="375">
        <f>SUM(C46:C50)</f>
        <v>0</v>
      </c>
      <c r="D45" s="375">
        <f>SUM(D46:D50)</f>
        <v>0</v>
      </c>
      <c r="E45" s="358">
        <f>SUM(E46:E50)</f>
        <v>0</v>
      </c>
    </row>
    <row r="46" spans="1:5" s="385" customFormat="1" ht="12" customHeight="1">
      <c r="A46" s="338" t="s">
        <v>64</v>
      </c>
      <c r="B46" s="386" t="s">
        <v>343</v>
      </c>
      <c r="C46" s="396"/>
      <c r="D46" s="396"/>
      <c r="E46" s="364"/>
    </row>
    <row r="47" spans="1:5" s="385" customFormat="1" ht="12" customHeight="1">
      <c r="A47" s="337" t="s">
        <v>65</v>
      </c>
      <c r="B47" s="387" t="s">
        <v>344</v>
      </c>
      <c r="C47" s="379"/>
      <c r="D47" s="379"/>
      <c r="E47" s="362"/>
    </row>
    <row r="48" spans="1:5" s="385" customFormat="1" ht="12" customHeight="1">
      <c r="A48" s="337" t="s">
        <v>345</v>
      </c>
      <c r="B48" s="387" t="s">
        <v>346</v>
      </c>
      <c r="C48" s="379"/>
      <c r="D48" s="379"/>
      <c r="E48" s="362"/>
    </row>
    <row r="49" spans="1:5" s="385" customFormat="1" ht="12" customHeight="1">
      <c r="A49" s="337" t="s">
        <v>347</v>
      </c>
      <c r="B49" s="387" t="s">
        <v>348</v>
      </c>
      <c r="C49" s="379"/>
      <c r="D49" s="379"/>
      <c r="E49" s="362"/>
    </row>
    <row r="50" spans="1:5" s="385" customFormat="1" ht="12" customHeight="1" thickBot="1">
      <c r="A50" s="339" t="s">
        <v>349</v>
      </c>
      <c r="B50" s="388" t="s">
        <v>350</v>
      </c>
      <c r="C50" s="380"/>
      <c r="D50" s="380"/>
      <c r="E50" s="363"/>
    </row>
    <row r="51" spans="1:5" s="385" customFormat="1" ht="17.25" customHeight="1" thickBot="1">
      <c r="A51" s="343" t="s">
        <v>127</v>
      </c>
      <c r="B51" s="344" t="s">
        <v>351</v>
      </c>
      <c r="C51" s="375">
        <f>SUM(C52:C54)</f>
        <v>0</v>
      </c>
      <c r="D51" s="375">
        <f>SUM(D52:D54)</f>
        <v>0</v>
      </c>
      <c r="E51" s="358">
        <f>SUM(E52:E54)</f>
        <v>0</v>
      </c>
    </row>
    <row r="52" spans="1:5" s="385" customFormat="1" ht="12" customHeight="1">
      <c r="A52" s="338" t="s">
        <v>66</v>
      </c>
      <c r="B52" s="386" t="s">
        <v>352</v>
      </c>
      <c r="C52" s="377"/>
      <c r="D52" s="377"/>
      <c r="E52" s="360"/>
    </row>
    <row r="53" spans="1:5" s="385" customFormat="1" ht="12" customHeight="1">
      <c r="A53" s="337" t="s">
        <v>67</v>
      </c>
      <c r="B53" s="387" t="s">
        <v>353</v>
      </c>
      <c r="C53" s="376"/>
      <c r="D53" s="376"/>
      <c r="E53" s="359"/>
    </row>
    <row r="54" spans="1:5" s="385" customFormat="1" ht="12" customHeight="1">
      <c r="A54" s="337" t="s">
        <v>354</v>
      </c>
      <c r="B54" s="387" t="s">
        <v>355</v>
      </c>
      <c r="C54" s="376"/>
      <c r="D54" s="376"/>
      <c r="E54" s="359"/>
    </row>
    <row r="55" spans="1:5" s="385" customFormat="1" ht="12" customHeight="1" thickBot="1">
      <c r="A55" s="339" t="s">
        <v>356</v>
      </c>
      <c r="B55" s="388" t="s">
        <v>357</v>
      </c>
      <c r="C55" s="378"/>
      <c r="D55" s="378"/>
      <c r="E55" s="361"/>
    </row>
    <row r="56" spans="1:5" s="385" customFormat="1" ht="12" customHeight="1" thickBot="1">
      <c r="A56" s="343" t="s">
        <v>13</v>
      </c>
      <c r="B56" s="365" t="s">
        <v>358</v>
      </c>
      <c r="C56" s="375">
        <f>SUM(C57:C59)</f>
        <v>0</v>
      </c>
      <c r="D56" s="375">
        <f>SUM(D57:D59)</f>
        <v>0</v>
      </c>
      <c r="E56" s="358">
        <f>SUM(E57:E59)</f>
        <v>0</v>
      </c>
    </row>
    <row r="57" spans="1:5" s="385" customFormat="1" ht="12" customHeight="1">
      <c r="A57" s="338" t="s">
        <v>128</v>
      </c>
      <c r="B57" s="386" t="s">
        <v>359</v>
      </c>
      <c r="C57" s="379"/>
      <c r="D57" s="379"/>
      <c r="E57" s="362"/>
    </row>
    <row r="58" spans="1:5" s="385" customFormat="1" ht="12" customHeight="1">
      <c r="A58" s="337" t="s">
        <v>129</v>
      </c>
      <c r="B58" s="387" t="s">
        <v>360</v>
      </c>
      <c r="C58" s="379"/>
      <c r="D58" s="379"/>
      <c r="E58" s="362"/>
    </row>
    <row r="59" spans="1:5" s="385" customFormat="1" ht="12" customHeight="1">
      <c r="A59" s="337" t="s">
        <v>154</v>
      </c>
      <c r="B59" s="387" t="s">
        <v>361</v>
      </c>
      <c r="C59" s="379"/>
      <c r="D59" s="379"/>
      <c r="E59" s="362"/>
    </row>
    <row r="60" spans="1:5" s="385" customFormat="1" ht="12" customHeight="1" thickBot="1">
      <c r="A60" s="339" t="s">
        <v>362</v>
      </c>
      <c r="B60" s="388" t="s">
        <v>363</v>
      </c>
      <c r="C60" s="379"/>
      <c r="D60" s="379"/>
      <c r="E60" s="362"/>
    </row>
    <row r="61" spans="1:5" s="385" customFormat="1" ht="12" customHeight="1" thickBot="1">
      <c r="A61" s="343" t="s">
        <v>14</v>
      </c>
      <c r="B61" s="344" t="s">
        <v>364</v>
      </c>
      <c r="C61" s="381">
        <f>+C6+C13+C20+C27+C34+C45+C51+C56</f>
        <v>0</v>
      </c>
      <c r="D61" s="381">
        <f>+D6+D13+D20+D27+D34+D45+D51+D56</f>
        <v>0</v>
      </c>
      <c r="E61" s="394">
        <f>+E6+E13+E20+E27+E34+E45+E51+E56</f>
        <v>0</v>
      </c>
    </row>
    <row r="62" spans="1:5" s="385" customFormat="1" ht="12" customHeight="1" thickBot="1">
      <c r="A62" s="397" t="s">
        <v>365</v>
      </c>
      <c r="B62" s="365" t="s">
        <v>366</v>
      </c>
      <c r="C62" s="375">
        <f>+C63+C64+C65</f>
        <v>0</v>
      </c>
      <c r="D62" s="375">
        <f>+D63+D64+D65</f>
        <v>0</v>
      </c>
      <c r="E62" s="358">
        <f>+E63+E64+E65</f>
        <v>0</v>
      </c>
    </row>
    <row r="63" spans="1:5" s="385" customFormat="1" ht="12" customHeight="1">
      <c r="A63" s="338" t="s">
        <v>367</v>
      </c>
      <c r="B63" s="386" t="s">
        <v>368</v>
      </c>
      <c r="C63" s="379"/>
      <c r="D63" s="379"/>
      <c r="E63" s="362"/>
    </row>
    <row r="64" spans="1:5" s="385" customFormat="1" ht="12" customHeight="1">
      <c r="A64" s="337" t="s">
        <v>369</v>
      </c>
      <c r="B64" s="387" t="s">
        <v>370</v>
      </c>
      <c r="C64" s="379"/>
      <c r="D64" s="379"/>
      <c r="E64" s="362"/>
    </row>
    <row r="65" spans="1:5" s="385" customFormat="1" ht="12" customHeight="1" thickBot="1">
      <c r="A65" s="339" t="s">
        <v>371</v>
      </c>
      <c r="B65" s="323" t="s">
        <v>413</v>
      </c>
      <c r="C65" s="379"/>
      <c r="D65" s="379"/>
      <c r="E65" s="362"/>
    </row>
    <row r="66" spans="1:5" s="385" customFormat="1" ht="12" customHeight="1" thickBot="1">
      <c r="A66" s="397" t="s">
        <v>373</v>
      </c>
      <c r="B66" s="365" t="s">
        <v>374</v>
      </c>
      <c r="C66" s="375">
        <f>+C67+C68+C69+C70</f>
        <v>0</v>
      </c>
      <c r="D66" s="375">
        <f>+D67+D68+D69+D70</f>
        <v>0</v>
      </c>
      <c r="E66" s="358">
        <f>+E67+E68+E69+E70</f>
        <v>0</v>
      </c>
    </row>
    <row r="67" spans="1:5" s="385" customFormat="1" ht="13.5" customHeight="1">
      <c r="A67" s="338" t="s">
        <v>105</v>
      </c>
      <c r="B67" s="685" t="s">
        <v>375</v>
      </c>
      <c r="C67" s="379"/>
      <c r="D67" s="379"/>
      <c r="E67" s="362"/>
    </row>
    <row r="68" spans="1:5" s="385" customFormat="1" ht="12" customHeight="1">
      <c r="A68" s="337" t="s">
        <v>106</v>
      </c>
      <c r="B68" s="685" t="s">
        <v>737</v>
      </c>
      <c r="C68" s="379"/>
      <c r="D68" s="379"/>
      <c r="E68" s="362"/>
    </row>
    <row r="69" spans="1:5" s="385" customFormat="1" ht="12" customHeight="1">
      <c r="A69" s="337" t="s">
        <v>376</v>
      </c>
      <c r="B69" s="685" t="s">
        <v>377</v>
      </c>
      <c r="C69" s="379"/>
      <c r="D69" s="379"/>
      <c r="E69" s="362"/>
    </row>
    <row r="70" spans="1:5" s="385" customFormat="1" ht="12" customHeight="1" thickBot="1">
      <c r="A70" s="339" t="s">
        <v>378</v>
      </c>
      <c r="B70" s="686" t="s">
        <v>738</v>
      </c>
      <c r="C70" s="379"/>
      <c r="D70" s="379"/>
      <c r="E70" s="362"/>
    </row>
    <row r="71" spans="1:5" s="385" customFormat="1" ht="12" customHeight="1" thickBot="1">
      <c r="A71" s="397" t="s">
        <v>379</v>
      </c>
      <c r="B71" s="365" t="s">
        <v>380</v>
      </c>
      <c r="C71" s="375">
        <f>+C72+C73</f>
        <v>100000</v>
      </c>
      <c r="D71" s="375">
        <f>+D72+D73</f>
        <v>100000</v>
      </c>
      <c r="E71" s="358">
        <f>+E72+E73</f>
        <v>100000</v>
      </c>
    </row>
    <row r="72" spans="1:5" s="385" customFormat="1" ht="12" customHeight="1">
      <c r="A72" s="338" t="s">
        <v>381</v>
      </c>
      <c r="B72" s="386" t="s">
        <v>382</v>
      </c>
      <c r="C72" s="379">
        <v>100000</v>
      </c>
      <c r="D72" s="379">
        <v>100000</v>
      </c>
      <c r="E72" s="379">
        <v>100000</v>
      </c>
    </row>
    <row r="73" spans="1:5" s="385" customFormat="1" ht="12" customHeight="1" thickBot="1">
      <c r="A73" s="339" t="s">
        <v>383</v>
      </c>
      <c r="B73" s="388" t="s">
        <v>384</v>
      </c>
      <c r="C73" s="379"/>
      <c r="D73" s="379"/>
      <c r="E73" s="362"/>
    </row>
    <row r="74" spans="1:5" s="385" customFormat="1" ht="12" customHeight="1" thickBot="1">
      <c r="A74" s="397" t="s">
        <v>385</v>
      </c>
      <c r="B74" s="365" t="s">
        <v>386</v>
      </c>
      <c r="C74" s="375">
        <f>+C75+C76+C77</f>
        <v>0</v>
      </c>
      <c r="D74" s="375">
        <f>+D75+D76+D77</f>
        <v>0</v>
      </c>
      <c r="E74" s="358">
        <f>+E75+E76+E77</f>
        <v>0</v>
      </c>
    </row>
    <row r="75" spans="1:5" s="385" customFormat="1" ht="12" customHeight="1">
      <c r="A75" s="338" t="s">
        <v>387</v>
      </c>
      <c r="B75" s="386" t="s">
        <v>388</v>
      </c>
      <c r="C75" s="379"/>
      <c r="D75" s="379"/>
      <c r="E75" s="362"/>
    </row>
    <row r="76" spans="1:5" s="385" customFormat="1" ht="12" customHeight="1">
      <c r="A76" s="337" t="s">
        <v>389</v>
      </c>
      <c r="B76" s="387" t="s">
        <v>390</v>
      </c>
      <c r="C76" s="379"/>
      <c r="D76" s="379"/>
      <c r="E76" s="362"/>
    </row>
    <row r="77" spans="1:5" s="385" customFormat="1" ht="12" customHeight="1" thickBot="1">
      <c r="A77" s="339" t="s">
        <v>391</v>
      </c>
      <c r="B77" s="687" t="s">
        <v>739</v>
      </c>
      <c r="C77" s="379"/>
      <c r="D77" s="379"/>
      <c r="E77" s="362"/>
    </row>
    <row r="78" spans="1:5" s="385" customFormat="1" ht="12" customHeight="1" thickBot="1">
      <c r="A78" s="397" t="s">
        <v>392</v>
      </c>
      <c r="B78" s="365" t="s">
        <v>393</v>
      </c>
      <c r="C78" s="375">
        <f>+C79+C80+C81+C82</f>
        <v>0</v>
      </c>
      <c r="D78" s="375">
        <f>+D79+D80+D81+D82</f>
        <v>0</v>
      </c>
      <c r="E78" s="358">
        <f>+E79+E80+E81+E82</f>
        <v>0</v>
      </c>
    </row>
    <row r="79" spans="1:5" s="385" customFormat="1" ht="12" customHeight="1">
      <c r="A79" s="389" t="s">
        <v>394</v>
      </c>
      <c r="B79" s="386" t="s">
        <v>395</v>
      </c>
      <c r="C79" s="379"/>
      <c r="D79" s="379"/>
      <c r="E79" s="362"/>
    </row>
    <row r="80" spans="1:5" s="385" customFormat="1" ht="12" customHeight="1">
      <c r="A80" s="390" t="s">
        <v>396</v>
      </c>
      <c r="B80" s="387" t="s">
        <v>397</v>
      </c>
      <c r="C80" s="379"/>
      <c r="D80" s="379"/>
      <c r="E80" s="362"/>
    </row>
    <row r="81" spans="1:5" s="385" customFormat="1" ht="12" customHeight="1">
      <c r="A81" s="390" t="s">
        <v>398</v>
      </c>
      <c r="B81" s="387" t="s">
        <v>399</v>
      </c>
      <c r="C81" s="379"/>
      <c r="D81" s="379"/>
      <c r="E81" s="362"/>
    </row>
    <row r="82" spans="1:5" s="385" customFormat="1" ht="12" customHeight="1" thickBot="1">
      <c r="A82" s="398" t="s">
        <v>400</v>
      </c>
      <c r="B82" s="367" t="s">
        <v>401</v>
      </c>
      <c r="C82" s="379"/>
      <c r="D82" s="379"/>
      <c r="E82" s="362"/>
    </row>
    <row r="83" spans="1:5" s="385" customFormat="1" ht="12" customHeight="1" thickBot="1">
      <c r="A83" s="397" t="s">
        <v>402</v>
      </c>
      <c r="B83" s="365" t="s">
        <v>403</v>
      </c>
      <c r="C83" s="400"/>
      <c r="D83" s="400"/>
      <c r="E83" s="401"/>
    </row>
    <row r="84" spans="1:5" s="385" customFormat="1" ht="12" customHeight="1" thickBot="1">
      <c r="A84" s="397" t="s">
        <v>404</v>
      </c>
      <c r="B84" s="321" t="s">
        <v>405</v>
      </c>
      <c r="C84" s="381">
        <f>+C62+C66+C71+C74+C78+C83</f>
        <v>100000</v>
      </c>
      <c r="D84" s="381">
        <f>+D62+D66+D71+D74+D78+D83</f>
        <v>100000</v>
      </c>
      <c r="E84" s="394">
        <f>+E62+E66+E71+E74+E78+E83</f>
        <v>100000</v>
      </c>
    </row>
    <row r="85" spans="1:5" s="385" customFormat="1" ht="12" customHeight="1" thickBot="1">
      <c r="A85" s="399" t="s">
        <v>406</v>
      </c>
      <c r="B85" s="324" t="s">
        <v>407</v>
      </c>
      <c r="C85" s="381">
        <f>+C61+C84</f>
        <v>100000</v>
      </c>
      <c r="D85" s="381">
        <f>+D61+D84</f>
        <v>100000</v>
      </c>
      <c r="E85" s="394">
        <f>+E61+E84</f>
        <v>100000</v>
      </c>
    </row>
    <row r="86" spans="1:5" s="385" customFormat="1" ht="12" customHeight="1">
      <c r="A86" s="319"/>
      <c r="B86" s="319"/>
      <c r="C86" s="320"/>
      <c r="D86" s="320"/>
      <c r="E86" s="320"/>
    </row>
    <row r="87" spans="1:5" ht="16.5" customHeight="1">
      <c r="A87" s="706" t="s">
        <v>35</v>
      </c>
      <c r="B87" s="706"/>
      <c r="C87" s="706"/>
      <c r="D87" s="706"/>
      <c r="E87" s="706"/>
    </row>
    <row r="88" spans="1:5" s="391" customFormat="1" ht="16.5" customHeight="1" thickBot="1">
      <c r="A88" s="46" t="s">
        <v>109</v>
      </c>
      <c r="B88" s="46"/>
      <c r="C88" s="352"/>
      <c r="D88" s="352"/>
      <c r="E88" s="352" t="str">
        <f>E2</f>
        <v>Forintban!</v>
      </c>
    </row>
    <row r="89" spans="1:5" s="391" customFormat="1" ht="16.5" customHeight="1">
      <c r="A89" s="707" t="s">
        <v>56</v>
      </c>
      <c r="B89" s="709" t="s">
        <v>172</v>
      </c>
      <c r="C89" s="711" t="str">
        <f>+C3</f>
        <v>2017. évi</v>
      </c>
      <c r="D89" s="711"/>
      <c r="E89" s="712"/>
    </row>
    <row r="90" spans="1:5" ht="37.5" customHeight="1" thickBot="1">
      <c r="A90" s="708"/>
      <c r="B90" s="710"/>
      <c r="C90" s="47" t="s">
        <v>173</v>
      </c>
      <c r="D90" s="47" t="s">
        <v>178</v>
      </c>
      <c r="E90" s="48" t="s">
        <v>179</v>
      </c>
    </row>
    <row r="91" spans="1:5" s="384" customFormat="1" ht="12" customHeight="1" thickBot="1">
      <c r="A91" s="348" t="s">
        <v>408</v>
      </c>
      <c r="B91" s="349" t="s">
        <v>409</v>
      </c>
      <c r="C91" s="349" t="s">
        <v>410</v>
      </c>
      <c r="D91" s="349" t="s">
        <v>411</v>
      </c>
      <c r="E91" s="350" t="s">
        <v>412</v>
      </c>
    </row>
    <row r="92" spans="1:5" ht="12" customHeight="1" thickBot="1">
      <c r="A92" s="345" t="s">
        <v>6</v>
      </c>
      <c r="B92" s="347" t="s">
        <v>414</v>
      </c>
      <c r="C92" s="374">
        <f>SUM(C93:C97)</f>
        <v>100000</v>
      </c>
      <c r="D92" s="374">
        <f>SUM(D93:D97)</f>
        <v>100000</v>
      </c>
      <c r="E92" s="329">
        <f>SUM(E93:E97)</f>
        <v>100000</v>
      </c>
    </row>
    <row r="93" spans="1:5" ht="12" customHeight="1">
      <c r="A93" s="340" t="s">
        <v>68</v>
      </c>
      <c r="B93" s="333" t="s">
        <v>36</v>
      </c>
      <c r="C93" s="77"/>
      <c r="D93" s="77"/>
      <c r="E93" s="328"/>
    </row>
    <row r="94" spans="1:5" ht="12" customHeight="1">
      <c r="A94" s="337" t="s">
        <v>69</v>
      </c>
      <c r="B94" s="331" t="s">
        <v>130</v>
      </c>
      <c r="C94" s="376"/>
      <c r="D94" s="376"/>
      <c r="E94" s="359"/>
    </row>
    <row r="95" spans="1:5" ht="12" customHeight="1">
      <c r="A95" s="337" t="s">
        <v>70</v>
      </c>
      <c r="B95" s="331" t="s">
        <v>97</v>
      </c>
      <c r="C95" s="378"/>
      <c r="D95" s="378"/>
      <c r="E95" s="361"/>
    </row>
    <row r="96" spans="1:5" ht="12" customHeight="1">
      <c r="A96" s="337" t="s">
        <v>71</v>
      </c>
      <c r="B96" s="334" t="s">
        <v>131</v>
      </c>
      <c r="C96" s="378">
        <v>100000</v>
      </c>
      <c r="D96" s="378">
        <v>100000</v>
      </c>
      <c r="E96" s="378">
        <v>100000</v>
      </c>
    </row>
    <row r="97" spans="1:5" ht="12" customHeight="1">
      <c r="A97" s="337" t="s">
        <v>80</v>
      </c>
      <c r="B97" s="342" t="s">
        <v>132</v>
      </c>
      <c r="C97" s="378"/>
      <c r="D97" s="378"/>
      <c r="E97" s="361"/>
    </row>
    <row r="98" spans="1:5" ht="12" customHeight="1">
      <c r="A98" s="337" t="s">
        <v>72</v>
      </c>
      <c r="B98" s="331" t="s">
        <v>415</v>
      </c>
      <c r="C98" s="378"/>
      <c r="D98" s="378"/>
      <c r="E98" s="361"/>
    </row>
    <row r="99" spans="1:5" ht="12" customHeight="1">
      <c r="A99" s="337" t="s">
        <v>73</v>
      </c>
      <c r="B99" s="354" t="s">
        <v>416</v>
      </c>
      <c r="C99" s="378"/>
      <c r="D99" s="378"/>
      <c r="E99" s="361"/>
    </row>
    <row r="100" spans="1:5" ht="12" customHeight="1">
      <c r="A100" s="337" t="s">
        <v>81</v>
      </c>
      <c r="B100" s="355" t="s">
        <v>417</v>
      </c>
      <c r="C100" s="378"/>
      <c r="D100" s="378"/>
      <c r="E100" s="361"/>
    </row>
    <row r="101" spans="1:5" ht="12" customHeight="1">
      <c r="A101" s="337" t="s">
        <v>82</v>
      </c>
      <c r="B101" s="355" t="s">
        <v>418</v>
      </c>
      <c r="C101" s="378"/>
      <c r="D101" s="378"/>
      <c r="E101" s="361"/>
    </row>
    <row r="102" spans="1:5" ht="12" customHeight="1">
      <c r="A102" s="337" t="s">
        <v>83</v>
      </c>
      <c r="B102" s="354" t="s">
        <v>419</v>
      </c>
      <c r="C102" s="378"/>
      <c r="D102" s="378"/>
      <c r="E102" s="361"/>
    </row>
    <row r="103" spans="1:5" ht="12" customHeight="1">
      <c r="A103" s="337" t="s">
        <v>84</v>
      </c>
      <c r="B103" s="354" t="s">
        <v>420</v>
      </c>
      <c r="C103" s="378"/>
      <c r="D103" s="378"/>
      <c r="E103" s="361"/>
    </row>
    <row r="104" spans="1:5" ht="12" customHeight="1">
      <c r="A104" s="337" t="s">
        <v>86</v>
      </c>
      <c r="B104" s="355" t="s">
        <v>421</v>
      </c>
      <c r="C104" s="378"/>
      <c r="D104" s="378"/>
      <c r="E104" s="361"/>
    </row>
    <row r="105" spans="1:5" ht="12" customHeight="1">
      <c r="A105" s="336" t="s">
        <v>133</v>
      </c>
      <c r="B105" s="356" t="s">
        <v>422</v>
      </c>
      <c r="C105" s="378"/>
      <c r="D105" s="378"/>
      <c r="E105" s="361"/>
    </row>
    <row r="106" spans="1:5" ht="12" customHeight="1">
      <c r="A106" s="337" t="s">
        <v>423</v>
      </c>
      <c r="B106" s="356" t="s">
        <v>424</v>
      </c>
      <c r="C106" s="378"/>
      <c r="D106" s="378"/>
      <c r="E106" s="361"/>
    </row>
    <row r="107" spans="1:5" ht="12" customHeight="1" thickBot="1">
      <c r="A107" s="341" t="s">
        <v>425</v>
      </c>
      <c r="B107" s="357" t="s">
        <v>426</v>
      </c>
      <c r="C107" s="78"/>
      <c r="D107" s="78"/>
      <c r="E107" s="322"/>
    </row>
    <row r="108" spans="1:5" ht="12" customHeight="1" thickBot="1">
      <c r="A108" s="343" t="s">
        <v>7</v>
      </c>
      <c r="B108" s="346" t="s">
        <v>427</v>
      </c>
      <c r="C108" s="375">
        <f>+C109+C111+C113</f>
        <v>0</v>
      </c>
      <c r="D108" s="375">
        <f>+D109+D111+D113</f>
        <v>0</v>
      </c>
      <c r="E108" s="358">
        <f>+E109+E111+E113</f>
        <v>0</v>
      </c>
    </row>
    <row r="109" spans="1:5" ht="12" customHeight="1">
      <c r="A109" s="338" t="s">
        <v>74</v>
      </c>
      <c r="B109" s="331" t="s">
        <v>153</v>
      </c>
      <c r="C109" s="377"/>
      <c r="D109" s="377"/>
      <c r="E109" s="360"/>
    </row>
    <row r="110" spans="1:5" ht="12" customHeight="1">
      <c r="A110" s="338" t="s">
        <v>75</v>
      </c>
      <c r="B110" s="335" t="s">
        <v>428</v>
      </c>
      <c r="C110" s="377"/>
      <c r="D110" s="377"/>
      <c r="E110" s="360"/>
    </row>
    <row r="111" spans="1:5" ht="15.75">
      <c r="A111" s="338" t="s">
        <v>76</v>
      </c>
      <c r="B111" s="335" t="s">
        <v>134</v>
      </c>
      <c r="C111" s="376"/>
      <c r="D111" s="376"/>
      <c r="E111" s="359"/>
    </row>
    <row r="112" spans="1:5" ht="12" customHeight="1">
      <c r="A112" s="338" t="s">
        <v>77</v>
      </c>
      <c r="B112" s="335" t="s">
        <v>429</v>
      </c>
      <c r="C112" s="376"/>
      <c r="D112" s="376"/>
      <c r="E112" s="359"/>
    </row>
    <row r="113" spans="1:5" ht="12" customHeight="1">
      <c r="A113" s="338" t="s">
        <v>78</v>
      </c>
      <c r="B113" s="367" t="s">
        <v>155</v>
      </c>
      <c r="C113" s="376"/>
      <c r="D113" s="376"/>
      <c r="E113" s="359"/>
    </row>
    <row r="114" spans="1:5" ht="21.75" customHeight="1">
      <c r="A114" s="338" t="s">
        <v>85</v>
      </c>
      <c r="B114" s="366" t="s">
        <v>430</v>
      </c>
      <c r="C114" s="376"/>
      <c r="D114" s="376"/>
      <c r="E114" s="359"/>
    </row>
    <row r="115" spans="1:5" ht="24" customHeight="1">
      <c r="A115" s="338" t="s">
        <v>87</v>
      </c>
      <c r="B115" s="382" t="s">
        <v>431</v>
      </c>
      <c r="C115" s="376"/>
      <c r="D115" s="376"/>
      <c r="E115" s="359"/>
    </row>
    <row r="116" spans="1:5" ht="12" customHeight="1">
      <c r="A116" s="338" t="s">
        <v>135</v>
      </c>
      <c r="B116" s="355" t="s">
        <v>418</v>
      </c>
      <c r="C116" s="376"/>
      <c r="D116" s="376"/>
      <c r="E116" s="359"/>
    </row>
    <row r="117" spans="1:5" ht="12" customHeight="1">
      <c r="A117" s="338" t="s">
        <v>136</v>
      </c>
      <c r="B117" s="355" t="s">
        <v>432</v>
      </c>
      <c r="C117" s="376"/>
      <c r="D117" s="376"/>
      <c r="E117" s="359"/>
    </row>
    <row r="118" spans="1:5" ht="12" customHeight="1">
      <c r="A118" s="338" t="s">
        <v>137</v>
      </c>
      <c r="B118" s="355" t="s">
        <v>433</v>
      </c>
      <c r="C118" s="376"/>
      <c r="D118" s="376"/>
      <c r="E118" s="359"/>
    </row>
    <row r="119" spans="1:5" s="402" customFormat="1" ht="12" customHeight="1">
      <c r="A119" s="338" t="s">
        <v>434</v>
      </c>
      <c r="B119" s="355" t="s">
        <v>421</v>
      </c>
      <c r="C119" s="376"/>
      <c r="D119" s="376"/>
      <c r="E119" s="359"/>
    </row>
    <row r="120" spans="1:5" ht="12" customHeight="1">
      <c r="A120" s="338" t="s">
        <v>435</v>
      </c>
      <c r="B120" s="355" t="s">
        <v>436</v>
      </c>
      <c r="C120" s="376"/>
      <c r="D120" s="376"/>
      <c r="E120" s="359"/>
    </row>
    <row r="121" spans="1:5" ht="12" customHeight="1" thickBot="1">
      <c r="A121" s="336" t="s">
        <v>437</v>
      </c>
      <c r="B121" s="355" t="s">
        <v>438</v>
      </c>
      <c r="C121" s="378"/>
      <c r="D121" s="378"/>
      <c r="E121" s="361"/>
    </row>
    <row r="122" spans="1:5" ht="12" customHeight="1" thickBot="1">
      <c r="A122" s="343" t="s">
        <v>8</v>
      </c>
      <c r="B122" s="351" t="s">
        <v>439</v>
      </c>
      <c r="C122" s="375">
        <f>+C123+C124</f>
        <v>0</v>
      </c>
      <c r="D122" s="375">
        <f>+D123+D124</f>
        <v>0</v>
      </c>
      <c r="E122" s="358">
        <f>+E123+E124</f>
        <v>0</v>
      </c>
    </row>
    <row r="123" spans="1:5" ht="12" customHeight="1">
      <c r="A123" s="338" t="s">
        <v>57</v>
      </c>
      <c r="B123" s="332" t="s">
        <v>44</v>
      </c>
      <c r="C123" s="377"/>
      <c r="D123" s="377"/>
      <c r="E123" s="360"/>
    </row>
    <row r="124" spans="1:5" ht="12" customHeight="1" thickBot="1">
      <c r="A124" s="339" t="s">
        <v>58</v>
      </c>
      <c r="B124" s="335" t="s">
        <v>45</v>
      </c>
      <c r="C124" s="378"/>
      <c r="D124" s="378"/>
      <c r="E124" s="361"/>
    </row>
    <row r="125" spans="1:5" ht="12" customHeight="1" thickBot="1">
      <c r="A125" s="343" t="s">
        <v>9</v>
      </c>
      <c r="B125" s="351" t="s">
        <v>440</v>
      </c>
      <c r="C125" s="375">
        <f>+C92+C108+C122</f>
        <v>100000</v>
      </c>
      <c r="D125" s="375">
        <f>+D92+D108+D122</f>
        <v>100000</v>
      </c>
      <c r="E125" s="358">
        <f>+E92+E108+E122</f>
        <v>100000</v>
      </c>
    </row>
    <row r="126" spans="1:5" ht="12" customHeight="1" thickBot="1">
      <c r="A126" s="343" t="s">
        <v>10</v>
      </c>
      <c r="B126" s="351" t="s">
        <v>441</v>
      </c>
      <c r="C126" s="375">
        <f>+C127+C128+C129</f>
        <v>0</v>
      </c>
      <c r="D126" s="375">
        <f>+D127+D128+D129</f>
        <v>0</v>
      </c>
      <c r="E126" s="358">
        <f>+E127+E128+E129</f>
        <v>0</v>
      </c>
    </row>
    <row r="127" spans="1:5" ht="12" customHeight="1">
      <c r="A127" s="338" t="s">
        <v>61</v>
      </c>
      <c r="B127" s="332" t="s">
        <v>442</v>
      </c>
      <c r="C127" s="376"/>
      <c r="D127" s="376"/>
      <c r="E127" s="359"/>
    </row>
    <row r="128" spans="1:5" ht="12" customHeight="1">
      <c r="A128" s="338" t="s">
        <v>62</v>
      </c>
      <c r="B128" s="332" t="s">
        <v>443</v>
      </c>
      <c r="C128" s="376"/>
      <c r="D128" s="376"/>
      <c r="E128" s="359"/>
    </row>
    <row r="129" spans="1:5" ht="12" customHeight="1" thickBot="1">
      <c r="A129" s="336" t="s">
        <v>63</v>
      </c>
      <c r="B129" s="330" t="s">
        <v>444</v>
      </c>
      <c r="C129" s="376"/>
      <c r="D129" s="376"/>
      <c r="E129" s="359"/>
    </row>
    <row r="130" spans="1:5" ht="12" customHeight="1" thickBot="1">
      <c r="A130" s="343" t="s">
        <v>11</v>
      </c>
      <c r="B130" s="351" t="s">
        <v>445</v>
      </c>
      <c r="C130" s="375">
        <f>+C131+C132+C134+C133</f>
        <v>0</v>
      </c>
      <c r="D130" s="375">
        <f>+D131+D132+D134+D133</f>
        <v>0</v>
      </c>
      <c r="E130" s="358">
        <f>+E131+E132+E134+E133</f>
        <v>0</v>
      </c>
    </row>
    <row r="131" spans="1:5" ht="12" customHeight="1">
      <c r="A131" s="338" t="s">
        <v>64</v>
      </c>
      <c r="B131" s="332" t="s">
        <v>446</v>
      </c>
      <c r="C131" s="376"/>
      <c r="D131" s="376"/>
      <c r="E131" s="359"/>
    </row>
    <row r="132" spans="1:5" ht="12" customHeight="1">
      <c r="A132" s="338" t="s">
        <v>65</v>
      </c>
      <c r="B132" s="332" t="s">
        <v>447</v>
      </c>
      <c r="C132" s="376"/>
      <c r="D132" s="376"/>
      <c r="E132" s="359"/>
    </row>
    <row r="133" spans="1:5" ht="12" customHeight="1">
      <c r="A133" s="338" t="s">
        <v>345</v>
      </c>
      <c r="B133" s="332" t="s">
        <v>448</v>
      </c>
      <c r="C133" s="376"/>
      <c r="D133" s="376"/>
      <c r="E133" s="359"/>
    </row>
    <row r="134" spans="1:5" ht="12" customHeight="1" thickBot="1">
      <c r="A134" s="336" t="s">
        <v>347</v>
      </c>
      <c r="B134" s="330" t="s">
        <v>449</v>
      </c>
      <c r="C134" s="376"/>
      <c r="D134" s="376"/>
      <c r="E134" s="359"/>
    </row>
    <row r="135" spans="1:5" ht="12" customHeight="1" thickBot="1">
      <c r="A135" s="343" t="s">
        <v>12</v>
      </c>
      <c r="B135" s="351" t="s">
        <v>450</v>
      </c>
      <c r="C135" s="381">
        <f>+C136+C137+C138+C139</f>
        <v>0</v>
      </c>
      <c r="D135" s="381">
        <f>+D136+D137+D138+D139</f>
        <v>0</v>
      </c>
      <c r="E135" s="394">
        <f>+E136+E137+E138+E139</f>
        <v>0</v>
      </c>
    </row>
    <row r="136" spans="1:5" ht="12" customHeight="1">
      <c r="A136" s="338" t="s">
        <v>66</v>
      </c>
      <c r="B136" s="332" t="s">
        <v>451</v>
      </c>
      <c r="C136" s="376"/>
      <c r="D136" s="376"/>
      <c r="E136" s="359"/>
    </row>
    <row r="137" spans="1:5" ht="12" customHeight="1">
      <c r="A137" s="338" t="s">
        <v>67</v>
      </c>
      <c r="B137" s="332" t="s">
        <v>452</v>
      </c>
      <c r="C137" s="376"/>
      <c r="D137" s="376"/>
      <c r="E137" s="359"/>
    </row>
    <row r="138" spans="1:5" ht="12" customHeight="1">
      <c r="A138" s="338" t="s">
        <v>354</v>
      </c>
      <c r="B138" s="332" t="s">
        <v>453</v>
      </c>
      <c r="C138" s="376"/>
      <c r="D138" s="376"/>
      <c r="E138" s="359"/>
    </row>
    <row r="139" spans="1:5" ht="12" customHeight="1" thickBot="1">
      <c r="A139" s="336" t="s">
        <v>356</v>
      </c>
      <c r="B139" s="330" t="s">
        <v>454</v>
      </c>
      <c r="C139" s="376"/>
      <c r="D139" s="376"/>
      <c r="E139" s="359"/>
    </row>
    <row r="140" spans="1:9" ht="15" customHeight="1" thickBot="1">
      <c r="A140" s="343" t="s">
        <v>13</v>
      </c>
      <c r="B140" s="351" t="s">
        <v>455</v>
      </c>
      <c r="C140" s="79">
        <f>+C141+C142+C143+C144</f>
        <v>0</v>
      </c>
      <c r="D140" s="79">
        <f>+D141+D142+D143+D144</f>
        <v>0</v>
      </c>
      <c r="E140" s="327">
        <f>+E141+E142+E143+E144</f>
        <v>0</v>
      </c>
      <c r="F140" s="392"/>
      <c r="G140" s="393"/>
      <c r="H140" s="393"/>
      <c r="I140" s="393"/>
    </row>
    <row r="141" spans="1:5" s="385" customFormat="1" ht="12.75" customHeight="1">
      <c r="A141" s="338" t="s">
        <v>128</v>
      </c>
      <c r="B141" s="332" t="s">
        <v>456</v>
      </c>
      <c r="C141" s="376"/>
      <c r="D141" s="376"/>
      <c r="E141" s="359"/>
    </row>
    <row r="142" spans="1:5" ht="12.75" customHeight="1">
      <c r="A142" s="338" t="s">
        <v>129</v>
      </c>
      <c r="B142" s="332" t="s">
        <v>457</v>
      </c>
      <c r="C142" s="376"/>
      <c r="D142" s="376"/>
      <c r="E142" s="359"/>
    </row>
    <row r="143" spans="1:5" ht="12.75" customHeight="1">
      <c r="A143" s="338" t="s">
        <v>154</v>
      </c>
      <c r="B143" s="332" t="s">
        <v>458</v>
      </c>
      <c r="C143" s="376"/>
      <c r="D143" s="376"/>
      <c r="E143" s="359"/>
    </row>
    <row r="144" spans="1:5" ht="12.75" customHeight="1" thickBot="1">
      <c r="A144" s="338" t="s">
        <v>362</v>
      </c>
      <c r="B144" s="332" t="s">
        <v>459</v>
      </c>
      <c r="C144" s="376"/>
      <c r="D144" s="376"/>
      <c r="E144" s="359"/>
    </row>
    <row r="145" spans="1:5" ht="16.5" thickBot="1">
      <c r="A145" s="343" t="s">
        <v>14</v>
      </c>
      <c r="B145" s="351" t="s">
        <v>460</v>
      </c>
      <c r="C145" s="325">
        <f>+C126+C130+C135+C140</f>
        <v>0</v>
      </c>
      <c r="D145" s="325">
        <f>+D126+D130+D135+D140</f>
        <v>0</v>
      </c>
      <c r="E145" s="326">
        <f>+E126+E130+E135+E140</f>
        <v>0</v>
      </c>
    </row>
    <row r="146" spans="1:5" ht="16.5" thickBot="1">
      <c r="A146" s="368" t="s">
        <v>15</v>
      </c>
      <c r="B146" s="371" t="s">
        <v>461</v>
      </c>
      <c r="C146" s="325">
        <f>+C125+C145</f>
        <v>100000</v>
      </c>
      <c r="D146" s="325">
        <f>+D125+D145</f>
        <v>100000</v>
      </c>
      <c r="E146" s="326">
        <f>+E125+E145</f>
        <v>100000</v>
      </c>
    </row>
    <row r="148" spans="1:5" ht="18.75" customHeight="1">
      <c r="A148" s="705" t="s">
        <v>462</v>
      </c>
      <c r="B148" s="705"/>
      <c r="C148" s="705"/>
      <c r="D148" s="705"/>
      <c r="E148" s="705"/>
    </row>
    <row r="149" spans="1:5" ht="13.5" customHeight="1" thickBot="1">
      <c r="A149" s="353" t="s">
        <v>110</v>
      </c>
      <c r="B149" s="353"/>
      <c r="C149" s="383"/>
      <c r="E149" s="370" t="str">
        <f>E88</f>
        <v>Forintban!</v>
      </c>
    </row>
    <row r="150" spans="1:5" ht="21.75" thickBot="1">
      <c r="A150" s="343">
        <v>1</v>
      </c>
      <c r="B150" s="346" t="s">
        <v>463</v>
      </c>
      <c r="C150" s="369">
        <f>+C61-C125</f>
        <v>-100000</v>
      </c>
      <c r="D150" s="369">
        <f>+D61-D125</f>
        <v>-100000</v>
      </c>
      <c r="E150" s="369">
        <f>+E61-E125</f>
        <v>-100000</v>
      </c>
    </row>
    <row r="151" spans="1:5" ht="21.75" thickBot="1">
      <c r="A151" s="343" t="s">
        <v>7</v>
      </c>
      <c r="B151" s="346" t="s">
        <v>464</v>
      </c>
      <c r="C151" s="369">
        <f>+C84-C145</f>
        <v>100000</v>
      </c>
      <c r="D151" s="369">
        <f>+D84-D145</f>
        <v>100000</v>
      </c>
      <c r="E151" s="369">
        <f>+E84-E145</f>
        <v>100000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2" customFormat="1" ht="12.75" customHeight="1">
      <c r="C161" s="373"/>
      <c r="D161" s="373"/>
      <c r="E161" s="373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Györtelek Község Önkormányzat
2017. ÉVI ZÁRSZÁMADÁS
ÁLLAMIGAZGATÁSI FELADATOK MÉRLEGE
&amp;R&amp;"Times New Roman CE,Félkövér dőlt"&amp;11 1.4. számú melléklet a 5/2018. (V.31)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C1">
      <selection activeCell="J1" sqref="J1:J30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15" t="s">
        <v>114</v>
      </c>
      <c r="C1" s="416"/>
      <c r="D1" s="416"/>
      <c r="E1" s="416"/>
      <c r="F1" s="416"/>
      <c r="G1" s="416"/>
      <c r="H1" s="416"/>
      <c r="I1" s="416"/>
      <c r="J1" s="715" t="str">
        <f>+CONCATENATE("2.1.számú  melléklet a 5/",LEFT('1.1.sz.mell.'!C3,4)+1,". (V.31.) önkormányzati rendelethez")</f>
        <v>2.1.számú  melléklet a 5/2018. (V.31.) önkormányzati rendelethez</v>
      </c>
    </row>
    <row r="2" spans="7:10" ht="14.25" thickBot="1">
      <c r="G2" s="39"/>
      <c r="H2" s="39"/>
      <c r="I2" s="39" t="str">
        <f>'1.4.sz.mell.'!E2</f>
        <v>Forintban!</v>
      </c>
      <c r="J2" s="715"/>
    </row>
    <row r="3" spans="1:10" ht="18" customHeight="1" thickBot="1">
      <c r="A3" s="713" t="s">
        <v>56</v>
      </c>
      <c r="B3" s="442" t="s">
        <v>41</v>
      </c>
      <c r="C3" s="443"/>
      <c r="D3" s="443"/>
      <c r="E3" s="443"/>
      <c r="F3" s="442" t="s">
        <v>42</v>
      </c>
      <c r="G3" s="444"/>
      <c r="H3" s="444"/>
      <c r="I3" s="444"/>
      <c r="J3" s="715"/>
    </row>
    <row r="4" spans="1:10" s="417" customFormat="1" ht="35.25" customHeight="1" thickBot="1">
      <c r="A4" s="714"/>
      <c r="B4" s="27" t="s">
        <v>49</v>
      </c>
      <c r="C4" s="28" t="str">
        <f>+CONCATENATE(LEFT('1.1.sz.mell.'!C3,4),". évi eredeti előirányzat")</f>
        <v>2017. évi eredeti előirányzat</v>
      </c>
      <c r="D4" s="403" t="str">
        <f>+CONCATENATE(LEFT('1.1.sz.mell.'!C3,4),". évi módosított előirányzat")</f>
        <v>2017. évi módosított előirányzat</v>
      </c>
      <c r="E4" s="28" t="str">
        <f>+CONCATENATE(LEFT('1.1.sz.mell.'!C3,4),". évi teljesítés")</f>
        <v>2017. évi teljesítés</v>
      </c>
      <c r="F4" s="27" t="s">
        <v>49</v>
      </c>
      <c r="G4" s="28" t="str">
        <f>+C4</f>
        <v>2017. évi eredeti előirányzat</v>
      </c>
      <c r="H4" s="403" t="str">
        <f>+D4</f>
        <v>2017. évi módosított előirányzat</v>
      </c>
      <c r="I4" s="432" t="str">
        <f>+E4</f>
        <v>2017. évi teljesítés</v>
      </c>
      <c r="J4" s="715"/>
    </row>
    <row r="5" spans="1:10" s="418" customFormat="1" ht="12" customHeight="1" thickBot="1">
      <c r="A5" s="445" t="s">
        <v>408</v>
      </c>
      <c r="B5" s="446" t="s">
        <v>409</v>
      </c>
      <c r="C5" s="447" t="s">
        <v>410</v>
      </c>
      <c r="D5" s="447" t="s">
        <v>411</v>
      </c>
      <c r="E5" s="447" t="s">
        <v>412</v>
      </c>
      <c r="F5" s="446" t="s">
        <v>488</v>
      </c>
      <c r="G5" s="447" t="s">
        <v>489</v>
      </c>
      <c r="H5" s="447" t="s">
        <v>490</v>
      </c>
      <c r="I5" s="448" t="s">
        <v>491</v>
      </c>
      <c r="J5" s="715"/>
    </row>
    <row r="6" spans="1:10" ht="15" customHeight="1">
      <c r="A6" s="419" t="s">
        <v>6</v>
      </c>
      <c r="B6" s="420" t="s">
        <v>465</v>
      </c>
      <c r="C6" s="406">
        <v>176620508</v>
      </c>
      <c r="D6" s="406">
        <v>170466826</v>
      </c>
      <c r="E6" s="406">
        <v>170466826</v>
      </c>
      <c r="F6" s="420" t="s">
        <v>50</v>
      </c>
      <c r="G6" s="406">
        <v>196491000</v>
      </c>
      <c r="H6" s="406">
        <v>197075000</v>
      </c>
      <c r="I6" s="412">
        <v>153783550</v>
      </c>
      <c r="J6" s="715"/>
    </row>
    <row r="7" spans="1:10" ht="15" customHeight="1">
      <c r="A7" s="421" t="s">
        <v>7</v>
      </c>
      <c r="B7" s="422" t="s">
        <v>466</v>
      </c>
      <c r="C7" s="407">
        <v>124469000</v>
      </c>
      <c r="D7" s="407">
        <v>124324055</v>
      </c>
      <c r="E7" s="407">
        <v>93392371</v>
      </c>
      <c r="F7" s="422" t="s">
        <v>130</v>
      </c>
      <c r="G7" s="407">
        <v>31492000</v>
      </c>
      <c r="H7" s="407">
        <v>31625925</v>
      </c>
      <c r="I7" s="413">
        <v>26631428</v>
      </c>
      <c r="J7" s="715"/>
    </row>
    <row r="8" spans="1:10" ht="15" customHeight="1">
      <c r="A8" s="421" t="s">
        <v>8</v>
      </c>
      <c r="B8" s="422" t="s">
        <v>467</v>
      </c>
      <c r="C8" s="407"/>
      <c r="D8" s="407"/>
      <c r="E8" s="407"/>
      <c r="F8" s="422" t="s">
        <v>158</v>
      </c>
      <c r="G8" s="407">
        <v>68201410</v>
      </c>
      <c r="H8" s="407">
        <v>182848481</v>
      </c>
      <c r="I8" s="413">
        <v>164483949</v>
      </c>
      <c r="J8" s="715"/>
    </row>
    <row r="9" spans="1:10" ht="15" customHeight="1">
      <c r="A9" s="421" t="s">
        <v>9</v>
      </c>
      <c r="B9" s="422" t="s">
        <v>121</v>
      </c>
      <c r="C9" s="407">
        <v>9310000</v>
      </c>
      <c r="D9" s="407">
        <v>13809000</v>
      </c>
      <c r="E9" s="407">
        <v>13754697</v>
      </c>
      <c r="F9" s="422" t="s">
        <v>131</v>
      </c>
      <c r="G9" s="407">
        <v>10825000</v>
      </c>
      <c r="H9" s="407">
        <v>17871700</v>
      </c>
      <c r="I9" s="413">
        <v>15403759</v>
      </c>
      <c r="J9" s="715"/>
    </row>
    <row r="10" spans="1:10" ht="15" customHeight="1">
      <c r="A10" s="421" t="s">
        <v>10</v>
      </c>
      <c r="B10" s="423" t="s">
        <v>468</v>
      </c>
      <c r="C10" s="407">
        <v>30000</v>
      </c>
      <c r="D10" s="407">
        <v>30000</v>
      </c>
      <c r="E10" s="407">
        <v>24000</v>
      </c>
      <c r="F10" s="422" t="s">
        <v>132</v>
      </c>
      <c r="G10" s="407">
        <v>37683000</v>
      </c>
      <c r="H10" s="407">
        <v>38893589</v>
      </c>
      <c r="I10" s="413">
        <v>38437434</v>
      </c>
      <c r="J10" s="715"/>
    </row>
    <row r="11" spans="1:10" ht="15" customHeight="1">
      <c r="A11" s="421" t="s">
        <v>11</v>
      </c>
      <c r="B11" s="422" t="s">
        <v>657</v>
      </c>
      <c r="C11" s="408"/>
      <c r="D11" s="408"/>
      <c r="E11" s="408"/>
      <c r="F11" s="422" t="s">
        <v>37</v>
      </c>
      <c r="G11" s="407">
        <v>2000000</v>
      </c>
      <c r="H11" s="407">
        <v>2000000</v>
      </c>
      <c r="I11" s="413"/>
      <c r="J11" s="715"/>
    </row>
    <row r="12" spans="1:10" ht="15" customHeight="1">
      <c r="A12" s="421" t="s">
        <v>12</v>
      </c>
      <c r="B12" s="422" t="s">
        <v>747</v>
      </c>
      <c r="C12" s="407">
        <v>11679943</v>
      </c>
      <c r="D12" s="407">
        <v>15110885</v>
      </c>
      <c r="E12" s="407">
        <v>14589390</v>
      </c>
      <c r="F12" s="7"/>
      <c r="G12" s="407"/>
      <c r="H12" s="407"/>
      <c r="I12" s="413"/>
      <c r="J12" s="715"/>
    </row>
    <row r="13" spans="1:10" ht="15" customHeight="1">
      <c r="A13" s="421" t="s">
        <v>13</v>
      </c>
      <c r="B13" s="7"/>
      <c r="C13" s="407"/>
      <c r="D13" s="407"/>
      <c r="E13" s="407"/>
      <c r="F13" s="7"/>
      <c r="G13" s="407"/>
      <c r="H13" s="407"/>
      <c r="I13" s="413"/>
      <c r="J13" s="715"/>
    </row>
    <row r="14" spans="1:10" ht="15" customHeight="1">
      <c r="A14" s="421" t="s">
        <v>14</v>
      </c>
      <c r="B14" s="431"/>
      <c r="C14" s="408"/>
      <c r="D14" s="408"/>
      <c r="E14" s="408"/>
      <c r="F14" s="7"/>
      <c r="G14" s="407"/>
      <c r="H14" s="407"/>
      <c r="I14" s="413"/>
      <c r="J14" s="715"/>
    </row>
    <row r="15" spans="1:10" ht="15" customHeight="1">
      <c r="A15" s="421" t="s">
        <v>15</v>
      </c>
      <c r="B15" s="7"/>
      <c r="C15" s="407"/>
      <c r="D15" s="407"/>
      <c r="E15" s="407"/>
      <c r="F15" s="7"/>
      <c r="G15" s="407"/>
      <c r="H15" s="407"/>
      <c r="I15" s="413"/>
      <c r="J15" s="715"/>
    </row>
    <row r="16" spans="1:10" ht="15" customHeight="1">
      <c r="A16" s="421" t="s">
        <v>16</v>
      </c>
      <c r="B16" s="7"/>
      <c r="C16" s="407"/>
      <c r="D16" s="407"/>
      <c r="E16" s="407"/>
      <c r="F16" s="7"/>
      <c r="G16" s="407"/>
      <c r="H16" s="407"/>
      <c r="I16" s="413"/>
      <c r="J16" s="715"/>
    </row>
    <row r="17" spans="1:10" ht="15" customHeight="1" thickBot="1">
      <c r="A17" s="421" t="s">
        <v>17</v>
      </c>
      <c r="B17" s="12"/>
      <c r="C17" s="409"/>
      <c r="D17" s="409"/>
      <c r="E17" s="409"/>
      <c r="F17" s="7"/>
      <c r="G17" s="409"/>
      <c r="H17" s="409"/>
      <c r="I17" s="414"/>
      <c r="J17" s="715"/>
    </row>
    <row r="18" spans="1:10" ht="17.25" customHeight="1" thickBot="1">
      <c r="A18" s="424" t="s">
        <v>18</v>
      </c>
      <c r="B18" s="405" t="s">
        <v>469</v>
      </c>
      <c r="C18" s="410">
        <f>+C6+C7+C9+C10+C12+C13+C14+C15+C16+C17</f>
        <v>322109451</v>
      </c>
      <c r="D18" s="410">
        <f>+D6+D7+D9+D10+D12+D13+D14+D15+D16+D17</f>
        <v>323740766</v>
      </c>
      <c r="E18" s="410">
        <f>+E6+E7+E9+E10+E12+E13+E14+E15+E16+E17</f>
        <v>292227284</v>
      </c>
      <c r="F18" s="405" t="s">
        <v>475</v>
      </c>
      <c r="G18" s="410">
        <f>SUM(G6:G17)</f>
        <v>346692410</v>
      </c>
      <c r="H18" s="410">
        <f>SUM(H6:H17)</f>
        <v>470314695</v>
      </c>
      <c r="I18" s="410">
        <f>SUM(I6:I17)</f>
        <v>398740120</v>
      </c>
      <c r="J18" s="715"/>
    </row>
    <row r="19" spans="1:10" ht="15" customHeight="1">
      <c r="A19" s="425" t="s">
        <v>19</v>
      </c>
      <c r="B19" s="426" t="s">
        <v>470</v>
      </c>
      <c r="C19" s="40">
        <f>+C20+C21+C22+C23</f>
        <v>30319549</v>
      </c>
      <c r="D19" s="40">
        <f>+D20+D21+D22+D23</f>
        <v>34936549</v>
      </c>
      <c r="E19" s="40">
        <f>+E20+E21+E22+E23</f>
        <v>34936549</v>
      </c>
      <c r="F19" s="427" t="s">
        <v>138</v>
      </c>
      <c r="G19" s="411"/>
      <c r="H19" s="411"/>
      <c r="I19" s="411"/>
      <c r="J19" s="715"/>
    </row>
    <row r="20" spans="1:10" ht="15" customHeight="1">
      <c r="A20" s="428" t="s">
        <v>20</v>
      </c>
      <c r="B20" s="427" t="s">
        <v>151</v>
      </c>
      <c r="C20" s="404">
        <v>30319549</v>
      </c>
      <c r="D20" s="404">
        <v>34936549</v>
      </c>
      <c r="E20" s="404">
        <v>34936549</v>
      </c>
      <c r="F20" s="427" t="s">
        <v>476</v>
      </c>
      <c r="G20" s="404"/>
      <c r="H20" s="404"/>
      <c r="I20" s="404"/>
      <c r="J20" s="715"/>
    </row>
    <row r="21" spans="1:10" ht="15" customHeight="1">
      <c r="A21" s="428" t="s">
        <v>21</v>
      </c>
      <c r="B21" s="427" t="s">
        <v>152</v>
      </c>
      <c r="C21" s="404"/>
      <c r="D21" s="404"/>
      <c r="E21" s="404"/>
      <c r="F21" s="427" t="s">
        <v>112</v>
      </c>
      <c r="G21" s="404"/>
      <c r="H21" s="404"/>
      <c r="I21" s="404"/>
      <c r="J21" s="715"/>
    </row>
    <row r="22" spans="1:10" ht="15" customHeight="1">
      <c r="A22" s="428" t="s">
        <v>22</v>
      </c>
      <c r="B22" s="427" t="s">
        <v>156</v>
      </c>
      <c r="C22" s="404"/>
      <c r="D22" s="404"/>
      <c r="E22" s="404"/>
      <c r="F22" s="427" t="s">
        <v>113</v>
      </c>
      <c r="G22" s="404"/>
      <c r="H22" s="404"/>
      <c r="I22" s="404"/>
      <c r="J22" s="715"/>
    </row>
    <row r="23" spans="1:10" ht="15" customHeight="1">
      <c r="A23" s="428" t="s">
        <v>23</v>
      </c>
      <c r="B23" s="427" t="s">
        <v>157</v>
      </c>
      <c r="C23" s="404"/>
      <c r="D23" s="404"/>
      <c r="E23" s="404"/>
      <c r="F23" s="426" t="s">
        <v>159</v>
      </c>
      <c r="G23" s="404"/>
      <c r="H23" s="404"/>
      <c r="I23" s="404"/>
      <c r="J23" s="715"/>
    </row>
    <row r="24" spans="1:10" ht="15" customHeight="1">
      <c r="A24" s="428" t="s">
        <v>24</v>
      </c>
      <c r="B24" s="427" t="s">
        <v>471</v>
      </c>
      <c r="C24" s="429">
        <f>+C25+C26</f>
        <v>0</v>
      </c>
      <c r="D24" s="429">
        <f>+D25+D26</f>
        <v>5994900</v>
      </c>
      <c r="E24" s="429">
        <f>+E25+E26</f>
        <v>5994900</v>
      </c>
      <c r="F24" s="427" t="s">
        <v>139</v>
      </c>
      <c r="G24" s="404"/>
      <c r="H24" s="404"/>
      <c r="I24" s="404"/>
      <c r="J24" s="715"/>
    </row>
    <row r="25" spans="1:10" ht="15" customHeight="1">
      <c r="A25" s="425" t="s">
        <v>25</v>
      </c>
      <c r="B25" s="426" t="s">
        <v>472</v>
      </c>
      <c r="C25" s="411"/>
      <c r="D25" s="411"/>
      <c r="E25" s="411"/>
      <c r="F25" s="420" t="s">
        <v>140</v>
      </c>
      <c r="G25" s="411"/>
      <c r="H25" s="411"/>
      <c r="I25" s="411"/>
      <c r="J25" s="715"/>
    </row>
    <row r="26" spans="1:10" ht="15" customHeight="1" thickBot="1">
      <c r="A26" s="428" t="s">
        <v>26</v>
      </c>
      <c r="B26" s="427" t="s">
        <v>748</v>
      </c>
      <c r="C26" s="404"/>
      <c r="D26" s="404">
        <v>5994900</v>
      </c>
      <c r="E26" s="404">
        <v>5994900</v>
      </c>
      <c r="F26" s="7" t="s">
        <v>749</v>
      </c>
      <c r="G26" s="404">
        <v>5736590</v>
      </c>
      <c r="H26" s="404">
        <v>5736590</v>
      </c>
      <c r="I26" s="404">
        <v>5736590</v>
      </c>
      <c r="J26" s="715"/>
    </row>
    <row r="27" spans="1:10" ht="17.25" customHeight="1" thickBot="1">
      <c r="A27" s="424" t="s">
        <v>27</v>
      </c>
      <c r="B27" s="405" t="s">
        <v>473</v>
      </c>
      <c r="C27" s="410">
        <f>+C19+C24</f>
        <v>30319549</v>
      </c>
      <c r="D27" s="410">
        <f>+D19+D24</f>
        <v>40931449</v>
      </c>
      <c r="E27" s="410">
        <f>+E19+E24</f>
        <v>40931449</v>
      </c>
      <c r="F27" s="405" t="s">
        <v>477</v>
      </c>
      <c r="G27" s="410">
        <f>SUM(G19:G26)</f>
        <v>5736590</v>
      </c>
      <c r="H27" s="410">
        <f>SUM(H19:H26)</f>
        <v>5736590</v>
      </c>
      <c r="I27" s="410">
        <f>SUM(I19:I26)</f>
        <v>5736590</v>
      </c>
      <c r="J27" s="715"/>
    </row>
    <row r="28" spans="1:10" ht="17.25" customHeight="1" thickBot="1">
      <c r="A28" s="424" t="s">
        <v>28</v>
      </c>
      <c r="B28" s="430" t="s">
        <v>474</v>
      </c>
      <c r="C28" s="641">
        <f>+C18+C27</f>
        <v>352429000</v>
      </c>
      <c r="D28" s="641">
        <f>+D18+D27</f>
        <v>364672215</v>
      </c>
      <c r="E28" s="642">
        <f>+E18+E27</f>
        <v>333158733</v>
      </c>
      <c r="F28" s="430" t="s">
        <v>478</v>
      </c>
      <c r="G28" s="641">
        <f>+G18+G27</f>
        <v>352429000</v>
      </c>
      <c r="H28" s="641">
        <f>+H18+H27</f>
        <v>476051285</v>
      </c>
      <c r="I28" s="641">
        <f>+I18+I27</f>
        <v>404476710</v>
      </c>
      <c r="J28" s="715"/>
    </row>
    <row r="29" spans="1:10" ht="17.25" customHeight="1" thickBot="1">
      <c r="A29" s="424" t="s">
        <v>29</v>
      </c>
      <c r="B29" s="430" t="s">
        <v>116</v>
      </c>
      <c r="C29" s="641">
        <f>IF(C18-G18&lt;0,G18-C18,"-")</f>
        <v>24582959</v>
      </c>
      <c r="D29" s="641">
        <f>IF(D18-H18&lt;0,H18-D18,"-")</f>
        <v>146573929</v>
      </c>
      <c r="E29" s="642">
        <f>IF(E18-I18&lt;0,I18-E18,"-")</f>
        <v>106512836</v>
      </c>
      <c r="F29" s="430" t="s">
        <v>117</v>
      </c>
      <c r="G29" s="641" t="str">
        <f>IF(C18-G18&gt;0,C18-G18,"-")</f>
        <v>-</v>
      </c>
      <c r="H29" s="641" t="str">
        <f>IF(D18-H18&gt;0,D18-H18,"-")</f>
        <v>-</v>
      </c>
      <c r="I29" s="641" t="str">
        <f>IF(E18-I18&gt;0,E18-I18,"-")</f>
        <v>-</v>
      </c>
      <c r="J29" s="715"/>
    </row>
    <row r="30" spans="1:10" ht="17.25" customHeight="1" thickBot="1">
      <c r="A30" s="424" t="s">
        <v>30</v>
      </c>
      <c r="B30" s="430" t="s">
        <v>734</v>
      </c>
      <c r="C30" s="641" t="str">
        <f>IF(C28-G28&lt;0,G28-C28,"-")</f>
        <v>-</v>
      </c>
      <c r="D30" s="641">
        <f>IF(D28-H28&lt;0,H28-D28,"-")</f>
        <v>111379070</v>
      </c>
      <c r="E30" s="642">
        <f>IF(E28-I28&lt;0,I28-E28,"-")</f>
        <v>71317977</v>
      </c>
      <c r="F30" s="430" t="s">
        <v>735</v>
      </c>
      <c r="G30" s="641" t="str">
        <f>IF(C28-G28&gt;0,C28-G28,"-")</f>
        <v>-</v>
      </c>
      <c r="H30" s="641" t="str">
        <f>IF(D28-H28&gt;0,D28-H28,"-")</f>
        <v>-</v>
      </c>
      <c r="I30" s="641" t="str">
        <f>IF(E28-I28&gt;0,E28-I28,"-")</f>
        <v>-</v>
      </c>
      <c r="J30" s="715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C1">
      <selection activeCell="J1" sqref="J1:J33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15" t="s">
        <v>115</v>
      </c>
      <c r="C1" s="416"/>
      <c r="D1" s="416"/>
      <c r="E1" s="416"/>
      <c r="F1" s="416"/>
      <c r="G1" s="416"/>
      <c r="H1" s="416"/>
      <c r="I1" s="416"/>
      <c r="J1" s="715" t="str">
        <f>+CONCATENATE("2.2.számú melléklet a 5/",LEFT('1.1.sz.mell.'!C3,4)+1,". (V.31.) önkormányzati rendelethez")</f>
        <v>2.2.számú melléklet a 5/2018. (V.31.) önkormányzati rendelethez</v>
      </c>
    </row>
    <row r="2" spans="7:10" ht="14.25" thickBot="1">
      <c r="G2" s="39"/>
      <c r="H2" s="39"/>
      <c r="I2" s="39" t="str">
        <f>'2.1.sz.mell  '!I2</f>
        <v>Forintban!</v>
      </c>
      <c r="J2" s="715"/>
    </row>
    <row r="3" spans="1:10" ht="24" customHeight="1" thickBot="1">
      <c r="A3" s="716" t="s">
        <v>56</v>
      </c>
      <c r="B3" s="442" t="s">
        <v>41</v>
      </c>
      <c r="C3" s="443"/>
      <c r="D3" s="443"/>
      <c r="E3" s="443"/>
      <c r="F3" s="442" t="s">
        <v>42</v>
      </c>
      <c r="G3" s="444"/>
      <c r="H3" s="444"/>
      <c r="I3" s="444"/>
      <c r="J3" s="715"/>
    </row>
    <row r="4" spans="1:10" s="417" customFormat="1" ht="35.25" customHeight="1" thickBot="1">
      <c r="A4" s="717"/>
      <c r="B4" s="27" t="s">
        <v>49</v>
      </c>
      <c r="C4" s="28" t="str">
        <f>+'2.1.sz.mell  '!C4</f>
        <v>2017. évi eredeti előirányzat</v>
      </c>
      <c r="D4" s="403" t="str">
        <f>+'2.1.sz.mell  '!D4</f>
        <v>2017. évi módosított előirányzat</v>
      </c>
      <c r="E4" s="28" t="str">
        <f>+'2.1.sz.mell  '!E4</f>
        <v>2017. évi teljesítés</v>
      </c>
      <c r="F4" s="27" t="s">
        <v>49</v>
      </c>
      <c r="G4" s="28" t="str">
        <f>+'2.1.sz.mell  '!C4</f>
        <v>2017. évi eredeti előirányzat</v>
      </c>
      <c r="H4" s="403" t="str">
        <f>+'2.1.sz.mell  '!D4</f>
        <v>2017. évi módosított előirányzat</v>
      </c>
      <c r="I4" s="432" t="str">
        <f>+'2.1.sz.mell  '!E4</f>
        <v>2017. évi teljesítés</v>
      </c>
      <c r="J4" s="715"/>
    </row>
    <row r="5" spans="1:10" s="417" customFormat="1" ht="13.5" thickBot="1">
      <c r="A5" s="445" t="s">
        <v>408</v>
      </c>
      <c r="B5" s="446" t="s">
        <v>409</v>
      </c>
      <c r="C5" s="447" t="s">
        <v>410</v>
      </c>
      <c r="D5" s="447" t="s">
        <v>411</v>
      </c>
      <c r="E5" s="447" t="s">
        <v>412</v>
      </c>
      <c r="F5" s="446" t="s">
        <v>488</v>
      </c>
      <c r="G5" s="447" t="s">
        <v>489</v>
      </c>
      <c r="H5" s="447" t="s">
        <v>490</v>
      </c>
      <c r="I5" s="448" t="s">
        <v>491</v>
      </c>
      <c r="J5" s="715"/>
    </row>
    <row r="6" spans="1:10" ht="12.75" customHeight="1">
      <c r="A6" s="419" t="s">
        <v>6</v>
      </c>
      <c r="B6" s="420" t="s">
        <v>479</v>
      </c>
      <c r="C6" s="406">
        <v>10665000</v>
      </c>
      <c r="D6" s="406">
        <v>716604432</v>
      </c>
      <c r="E6" s="406">
        <v>714050708</v>
      </c>
      <c r="F6" s="420" t="s">
        <v>153</v>
      </c>
      <c r="G6" s="406">
        <v>15282000</v>
      </c>
      <c r="H6" s="406">
        <v>603675362</v>
      </c>
      <c r="I6" s="412">
        <v>462394671</v>
      </c>
      <c r="J6" s="715"/>
    </row>
    <row r="7" spans="1:10" ht="12.75">
      <c r="A7" s="421" t="s">
        <v>7</v>
      </c>
      <c r="B7" s="422" t="s">
        <v>480</v>
      </c>
      <c r="C7" s="407"/>
      <c r="D7" s="407"/>
      <c r="E7" s="407"/>
      <c r="F7" s="422" t="s">
        <v>492</v>
      </c>
      <c r="G7" s="407"/>
      <c r="H7" s="407"/>
      <c r="I7" s="413"/>
      <c r="J7" s="715"/>
    </row>
    <row r="8" spans="1:10" ht="12.75" customHeight="1">
      <c r="A8" s="421" t="s">
        <v>8</v>
      </c>
      <c r="B8" s="422" t="s">
        <v>481</v>
      </c>
      <c r="C8" s="407"/>
      <c r="D8" s="407"/>
      <c r="E8" s="407"/>
      <c r="F8" s="422" t="s">
        <v>134</v>
      </c>
      <c r="G8" s="407"/>
      <c r="H8" s="407">
        <v>1600000</v>
      </c>
      <c r="I8" s="413"/>
      <c r="J8" s="715"/>
    </row>
    <row r="9" spans="1:10" ht="12.75" customHeight="1">
      <c r="A9" s="421" t="s">
        <v>9</v>
      </c>
      <c r="B9" s="422" t="s">
        <v>482</v>
      </c>
      <c r="C9" s="407"/>
      <c r="D9" s="407"/>
      <c r="E9" s="407"/>
      <c r="F9" s="422" t="s">
        <v>493</v>
      </c>
      <c r="G9" s="407"/>
      <c r="H9" s="407"/>
      <c r="I9" s="413"/>
      <c r="J9" s="715"/>
    </row>
    <row r="10" spans="1:10" ht="12.75" customHeight="1">
      <c r="A10" s="421" t="s">
        <v>10</v>
      </c>
      <c r="B10" s="422" t="s">
        <v>483</v>
      </c>
      <c r="C10" s="407"/>
      <c r="D10" s="407"/>
      <c r="E10" s="407"/>
      <c r="F10" s="422" t="s">
        <v>155</v>
      </c>
      <c r="G10" s="407"/>
      <c r="H10" s="407"/>
      <c r="I10" s="413"/>
      <c r="J10" s="715"/>
    </row>
    <row r="11" spans="1:10" ht="12.75" customHeight="1">
      <c r="A11" s="421" t="s">
        <v>11</v>
      </c>
      <c r="B11" s="422" t="s">
        <v>484</v>
      </c>
      <c r="C11" s="408"/>
      <c r="D11" s="408">
        <v>50000</v>
      </c>
      <c r="E11" s="408">
        <v>50000</v>
      </c>
      <c r="F11" s="463"/>
      <c r="G11" s="407"/>
      <c r="H11" s="407"/>
      <c r="I11" s="413"/>
      <c r="J11" s="715"/>
    </row>
    <row r="12" spans="1:10" ht="12.75" customHeight="1">
      <c r="A12" s="421" t="s">
        <v>12</v>
      </c>
      <c r="B12" s="7"/>
      <c r="C12" s="407"/>
      <c r="D12" s="407"/>
      <c r="E12" s="407"/>
      <c r="F12" s="463"/>
      <c r="G12" s="407"/>
      <c r="H12" s="407"/>
      <c r="I12" s="413"/>
      <c r="J12" s="715"/>
    </row>
    <row r="13" spans="1:10" ht="12.75" customHeight="1">
      <c r="A13" s="421" t="s">
        <v>13</v>
      </c>
      <c r="B13" s="7"/>
      <c r="C13" s="407"/>
      <c r="D13" s="407"/>
      <c r="E13" s="407"/>
      <c r="F13" s="464"/>
      <c r="G13" s="407"/>
      <c r="H13" s="407"/>
      <c r="I13" s="413"/>
      <c r="J13" s="715"/>
    </row>
    <row r="14" spans="1:10" ht="12.75" customHeight="1">
      <c r="A14" s="421" t="s">
        <v>14</v>
      </c>
      <c r="B14" s="461"/>
      <c r="C14" s="408"/>
      <c r="D14" s="408"/>
      <c r="E14" s="408"/>
      <c r="F14" s="463"/>
      <c r="G14" s="407"/>
      <c r="H14" s="407"/>
      <c r="I14" s="413"/>
      <c r="J14" s="715"/>
    </row>
    <row r="15" spans="1:10" ht="12.75">
      <c r="A15" s="421" t="s">
        <v>15</v>
      </c>
      <c r="B15" s="7"/>
      <c r="C15" s="408"/>
      <c r="D15" s="408"/>
      <c r="E15" s="408"/>
      <c r="F15" s="463"/>
      <c r="G15" s="407"/>
      <c r="H15" s="407"/>
      <c r="I15" s="413"/>
      <c r="J15" s="715"/>
    </row>
    <row r="16" spans="1:10" ht="12.75" customHeight="1" thickBot="1">
      <c r="A16" s="458" t="s">
        <v>16</v>
      </c>
      <c r="B16" s="462"/>
      <c r="C16" s="460"/>
      <c r="D16" s="85"/>
      <c r="E16" s="92"/>
      <c r="F16" s="459" t="s">
        <v>37</v>
      </c>
      <c r="G16" s="407"/>
      <c r="H16" s="407"/>
      <c r="I16" s="413"/>
      <c r="J16" s="715"/>
    </row>
    <row r="17" spans="1:10" ht="15.75" customHeight="1" thickBot="1">
      <c r="A17" s="424" t="s">
        <v>17</v>
      </c>
      <c r="B17" s="405" t="s">
        <v>485</v>
      </c>
      <c r="C17" s="410">
        <f>+C6+C8+C9+C11+C12+C13+C14+C15+C16</f>
        <v>10665000</v>
      </c>
      <c r="D17" s="410">
        <f>+D6+D8+D9+D11+D12+D13+D14+D15+D16</f>
        <v>716654432</v>
      </c>
      <c r="E17" s="410">
        <f>+E6+E8+E9+E11+E12+E13+E14+E15+E16</f>
        <v>714100708</v>
      </c>
      <c r="F17" s="405" t="s">
        <v>494</v>
      </c>
      <c r="G17" s="410">
        <f>+G6+G8+G10+G11+G12+G13+G14+G15+G16</f>
        <v>15282000</v>
      </c>
      <c r="H17" s="410">
        <f>+H6+H8+H10+H11+H12+H13+H14+H15+H16</f>
        <v>605275362</v>
      </c>
      <c r="I17" s="441">
        <f>+I6+I8+I10+I11+I12+I13+I14+I15+I16</f>
        <v>462394671</v>
      </c>
      <c r="J17" s="715"/>
    </row>
    <row r="18" spans="1:10" ht="12.75" customHeight="1">
      <c r="A18" s="419" t="s">
        <v>18</v>
      </c>
      <c r="B18" s="450" t="s">
        <v>171</v>
      </c>
      <c r="C18" s="457">
        <f>+C19+C20+C21+C22+C23</f>
        <v>4617000</v>
      </c>
      <c r="D18" s="457">
        <f>+D19+D20+D21+D22+D23</f>
        <v>0</v>
      </c>
      <c r="E18" s="457">
        <f>+E19+E20+E21+E22+E23</f>
        <v>0</v>
      </c>
      <c r="F18" s="427" t="s">
        <v>138</v>
      </c>
      <c r="G18" s="80"/>
      <c r="H18" s="80"/>
      <c r="I18" s="436"/>
      <c r="J18" s="715"/>
    </row>
    <row r="19" spans="1:10" ht="12.75" customHeight="1">
      <c r="A19" s="421" t="s">
        <v>19</v>
      </c>
      <c r="B19" s="451" t="s">
        <v>160</v>
      </c>
      <c r="C19" s="404">
        <v>4617000</v>
      </c>
      <c r="D19" s="404"/>
      <c r="E19" s="404"/>
      <c r="F19" s="427" t="s">
        <v>141</v>
      </c>
      <c r="G19" s="404"/>
      <c r="H19" s="404"/>
      <c r="I19" s="437"/>
      <c r="J19" s="715"/>
    </row>
    <row r="20" spans="1:10" ht="12.75" customHeight="1">
      <c r="A20" s="419" t="s">
        <v>20</v>
      </c>
      <c r="B20" s="451" t="s">
        <v>161</v>
      </c>
      <c r="C20" s="404"/>
      <c r="D20" s="404"/>
      <c r="E20" s="404"/>
      <c r="F20" s="427" t="s">
        <v>112</v>
      </c>
      <c r="G20" s="404"/>
      <c r="H20" s="404"/>
      <c r="I20" s="437"/>
      <c r="J20" s="715"/>
    </row>
    <row r="21" spans="1:10" ht="12.75" customHeight="1">
      <c r="A21" s="421" t="s">
        <v>21</v>
      </c>
      <c r="B21" s="451" t="s">
        <v>162</v>
      </c>
      <c r="C21" s="404"/>
      <c r="D21" s="404"/>
      <c r="E21" s="404"/>
      <c r="F21" s="427" t="s">
        <v>113</v>
      </c>
      <c r="G21" s="404"/>
      <c r="H21" s="404"/>
      <c r="I21" s="437"/>
      <c r="J21" s="715"/>
    </row>
    <row r="22" spans="1:10" ht="12.75" customHeight="1">
      <c r="A22" s="419" t="s">
        <v>22</v>
      </c>
      <c r="B22" s="451" t="s">
        <v>163</v>
      </c>
      <c r="C22" s="404"/>
      <c r="D22" s="404"/>
      <c r="E22" s="404"/>
      <c r="F22" s="426" t="s">
        <v>159</v>
      </c>
      <c r="G22" s="404"/>
      <c r="H22" s="404"/>
      <c r="I22" s="437"/>
      <c r="J22" s="715"/>
    </row>
    <row r="23" spans="1:10" ht="12.75" customHeight="1">
      <c r="A23" s="421" t="s">
        <v>23</v>
      </c>
      <c r="B23" s="452" t="s">
        <v>164</v>
      </c>
      <c r="C23" s="404"/>
      <c r="D23" s="404"/>
      <c r="E23" s="404"/>
      <c r="F23" s="427" t="s">
        <v>142</v>
      </c>
      <c r="G23" s="404"/>
      <c r="H23" s="404"/>
      <c r="I23" s="437"/>
      <c r="J23" s="715"/>
    </row>
    <row r="24" spans="1:10" ht="12.75" customHeight="1">
      <c r="A24" s="419" t="s">
        <v>24</v>
      </c>
      <c r="B24" s="453" t="s">
        <v>165</v>
      </c>
      <c r="C24" s="429">
        <f>+C25+C26+C27+C28+C29</f>
        <v>0</v>
      </c>
      <c r="D24" s="429">
        <f>+D25+D26+D27+D28+D29</f>
        <v>0</v>
      </c>
      <c r="E24" s="429">
        <f>+E25+E26+E27+E28+E29</f>
        <v>0</v>
      </c>
      <c r="F24" s="454" t="s">
        <v>140</v>
      </c>
      <c r="G24" s="404"/>
      <c r="H24" s="404"/>
      <c r="I24" s="437"/>
      <c r="J24" s="715"/>
    </row>
    <row r="25" spans="1:10" ht="12.75" customHeight="1">
      <c r="A25" s="421" t="s">
        <v>25</v>
      </c>
      <c r="B25" s="452" t="s">
        <v>166</v>
      </c>
      <c r="C25" s="404"/>
      <c r="D25" s="404"/>
      <c r="E25" s="404"/>
      <c r="F25" s="454" t="s">
        <v>495</v>
      </c>
      <c r="G25" s="404"/>
      <c r="H25" s="404"/>
      <c r="I25" s="437"/>
      <c r="J25" s="715"/>
    </row>
    <row r="26" spans="1:10" ht="12.75" customHeight="1">
      <c r="A26" s="419" t="s">
        <v>26</v>
      </c>
      <c r="B26" s="452" t="s">
        <v>167</v>
      </c>
      <c r="C26" s="404"/>
      <c r="D26" s="404"/>
      <c r="E26" s="404"/>
      <c r="F26" s="449"/>
      <c r="G26" s="404"/>
      <c r="H26" s="404"/>
      <c r="I26" s="437"/>
      <c r="J26" s="715"/>
    </row>
    <row r="27" spans="1:10" ht="12.75" customHeight="1">
      <c r="A27" s="421" t="s">
        <v>27</v>
      </c>
      <c r="B27" s="451" t="s">
        <v>168</v>
      </c>
      <c r="C27" s="404"/>
      <c r="D27" s="404"/>
      <c r="E27" s="404"/>
      <c r="F27" s="438"/>
      <c r="G27" s="404"/>
      <c r="H27" s="404"/>
      <c r="I27" s="437"/>
      <c r="J27" s="715"/>
    </row>
    <row r="28" spans="1:10" ht="12.75" customHeight="1">
      <c r="A28" s="419" t="s">
        <v>28</v>
      </c>
      <c r="B28" s="455" t="s">
        <v>169</v>
      </c>
      <c r="C28" s="404"/>
      <c r="D28" s="404"/>
      <c r="E28" s="404"/>
      <c r="F28" s="7"/>
      <c r="G28" s="404"/>
      <c r="H28" s="404"/>
      <c r="I28" s="437"/>
      <c r="J28" s="715"/>
    </row>
    <row r="29" spans="1:10" ht="12.75" customHeight="1" thickBot="1">
      <c r="A29" s="421" t="s">
        <v>29</v>
      </c>
      <c r="B29" s="456" t="s">
        <v>170</v>
      </c>
      <c r="C29" s="404"/>
      <c r="D29" s="404"/>
      <c r="E29" s="404"/>
      <c r="F29" s="438"/>
      <c r="G29" s="404"/>
      <c r="H29" s="404"/>
      <c r="I29" s="437"/>
      <c r="J29" s="715"/>
    </row>
    <row r="30" spans="1:10" ht="24.75" customHeight="1" thickBot="1">
      <c r="A30" s="424" t="s">
        <v>30</v>
      </c>
      <c r="B30" s="405" t="s">
        <v>486</v>
      </c>
      <c r="C30" s="410">
        <f>+C18+C24</f>
        <v>4617000</v>
      </c>
      <c r="D30" s="410">
        <f>+D18+D24</f>
        <v>0</v>
      </c>
      <c r="E30" s="410">
        <f>+E18+E24</f>
        <v>0</v>
      </c>
      <c r="F30" s="405" t="s">
        <v>497</v>
      </c>
      <c r="G30" s="410">
        <f>SUM(G18:G29)</f>
        <v>0</v>
      </c>
      <c r="H30" s="410">
        <f>SUM(H18:H29)</f>
        <v>0</v>
      </c>
      <c r="I30" s="441">
        <f>SUM(I18:I29)</f>
        <v>0</v>
      </c>
      <c r="J30" s="715"/>
    </row>
    <row r="31" spans="1:10" ht="16.5" customHeight="1" thickBot="1">
      <c r="A31" s="424" t="s">
        <v>31</v>
      </c>
      <c r="B31" s="430" t="s">
        <v>487</v>
      </c>
      <c r="C31" s="641">
        <f>+C17+C30</f>
        <v>15282000</v>
      </c>
      <c r="D31" s="641">
        <f>+D17+D30</f>
        <v>716654432</v>
      </c>
      <c r="E31" s="642">
        <f>+E17+E30</f>
        <v>714100708</v>
      </c>
      <c r="F31" s="430" t="s">
        <v>496</v>
      </c>
      <c r="G31" s="641">
        <f>+G17+G30</f>
        <v>15282000</v>
      </c>
      <c r="H31" s="641">
        <f>+H17+H30</f>
        <v>605275362</v>
      </c>
      <c r="I31" s="643">
        <f>+I17+I30</f>
        <v>462394671</v>
      </c>
      <c r="J31" s="715"/>
    </row>
    <row r="32" spans="1:10" ht="16.5" customHeight="1" thickBot="1">
      <c r="A32" s="424" t="s">
        <v>32</v>
      </c>
      <c r="B32" s="430" t="s">
        <v>116</v>
      </c>
      <c r="C32" s="641">
        <f>IF(C17-G17&lt;0,G17-C17,"-")</f>
        <v>4617000</v>
      </c>
      <c r="D32" s="641" t="str">
        <f>IF(D17-H17&lt;0,H17-D17,"-")</f>
        <v>-</v>
      </c>
      <c r="E32" s="642" t="str">
        <f>IF(E17-I17&lt;0,I17-E17,"-")</f>
        <v>-</v>
      </c>
      <c r="F32" s="430" t="s">
        <v>117</v>
      </c>
      <c r="G32" s="641" t="str">
        <f>IF(C17-G17&gt;0,C17-G17,"-")</f>
        <v>-</v>
      </c>
      <c r="H32" s="641">
        <f>IF(D17-H17&gt;0,D17-H17,"-")</f>
        <v>111379070</v>
      </c>
      <c r="I32" s="643">
        <f>IF(E17-I17&gt;0,E17-I17,"-")</f>
        <v>251706037</v>
      </c>
      <c r="J32" s="715"/>
    </row>
    <row r="33" spans="1:10" ht="16.5" customHeight="1" thickBot="1">
      <c r="A33" s="424" t="s">
        <v>33</v>
      </c>
      <c r="B33" s="430" t="s">
        <v>734</v>
      </c>
      <c r="C33" s="641" t="str">
        <f>IF(C31-G31&lt;0,G31-C31,"-")</f>
        <v>-</v>
      </c>
      <c r="D33" s="641" t="str">
        <f>IF(D31-H31&lt;0,H31-D31,"-")</f>
        <v>-</v>
      </c>
      <c r="E33" s="641" t="str">
        <f>IF(E31-I31&lt;0,I31-E31,"-")</f>
        <v>-</v>
      </c>
      <c r="F33" s="430" t="s">
        <v>735</v>
      </c>
      <c r="G33" s="641" t="str">
        <f>IF(C31-G31&gt;0,C31-G31,"-")</f>
        <v>-</v>
      </c>
      <c r="H33" s="641">
        <f>IF(D31-H31&gt;0,D31-H31,"-")</f>
        <v>111379070</v>
      </c>
      <c r="I33" s="641">
        <f>IF(E31-I31&gt;0,E31-I31,"-")</f>
        <v>251706037</v>
      </c>
      <c r="J33" s="715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25">
      <selection activeCell="C44" sqref="C44"/>
    </sheetView>
  </sheetViews>
  <sheetFormatPr defaultColWidth="9.00390625" defaultRowHeight="12.75"/>
  <cols>
    <col min="1" max="1" width="46.375" style="278" customWidth="1"/>
    <col min="2" max="2" width="13.875" style="278" customWidth="1"/>
    <col min="3" max="3" width="66.125" style="278" customWidth="1"/>
    <col min="4" max="5" width="13.875" style="278" customWidth="1"/>
    <col min="6" max="16384" width="9.375" style="278" customWidth="1"/>
  </cols>
  <sheetData>
    <row r="1" spans="1:5" ht="18.75">
      <c r="A1" s="465" t="s">
        <v>107</v>
      </c>
      <c r="E1" s="471" t="s">
        <v>111</v>
      </c>
    </row>
    <row r="3" spans="1:5" ht="12.75">
      <c r="A3" s="466"/>
      <c r="B3" s="472"/>
      <c r="C3" s="466"/>
      <c r="D3" s="473"/>
      <c r="E3" s="472"/>
    </row>
    <row r="4" spans="1:5" ht="15.75">
      <c r="A4" s="440" t="str">
        <f>+ÖSSZEFÜGGÉSEK!A4</f>
        <v>2017. évi eredeti előirányzat BEVÉTELEK</v>
      </c>
      <c r="B4" s="474"/>
      <c r="C4" s="467"/>
      <c r="D4" s="473"/>
      <c r="E4" s="472"/>
    </row>
    <row r="5" spans="1:5" ht="12.75">
      <c r="A5" s="466"/>
      <c r="B5" s="472"/>
      <c r="C5" s="466"/>
      <c r="D5" s="473"/>
      <c r="E5" s="472"/>
    </row>
    <row r="6" spans="1:5" ht="12.75">
      <c r="A6" s="466" t="s">
        <v>501</v>
      </c>
      <c r="B6" s="472">
        <f>+'1.1.sz.mell.'!C61</f>
        <v>332774451</v>
      </c>
      <c r="C6" s="466" t="s">
        <v>502</v>
      </c>
      <c r="D6" s="473">
        <f>+'2.1.sz.mell  '!C18+'2.2.sz.mell  '!C17</f>
        <v>332774451</v>
      </c>
      <c r="E6" s="472">
        <f>+B6-D6</f>
        <v>0</v>
      </c>
    </row>
    <row r="7" spans="1:5" ht="12.75">
      <c r="A7" s="466" t="s">
        <v>503</v>
      </c>
      <c r="B7" s="472">
        <f>+'1.1.sz.mell.'!C84</f>
        <v>34936549</v>
      </c>
      <c r="C7" s="466" t="s">
        <v>504</v>
      </c>
      <c r="D7" s="473">
        <f>+'2.1.sz.mell  '!C27+'2.2.sz.mell  '!C30</f>
        <v>34936549</v>
      </c>
      <c r="E7" s="472">
        <f>+B7-D7</f>
        <v>0</v>
      </c>
    </row>
    <row r="8" spans="1:5" ht="12.75">
      <c r="A8" s="466" t="s">
        <v>505</v>
      </c>
      <c r="B8" s="472">
        <f>+'1.1.sz.mell.'!C85</f>
        <v>367711000</v>
      </c>
      <c r="C8" s="466" t="s">
        <v>506</v>
      </c>
      <c r="D8" s="473">
        <f>+'2.1.sz.mell  '!C28+'2.2.sz.mell  '!C31</f>
        <v>367711000</v>
      </c>
      <c r="E8" s="472">
        <f>+B8-D8</f>
        <v>0</v>
      </c>
    </row>
    <row r="9" spans="1:5" ht="12.75">
      <c r="A9" s="466"/>
      <c r="B9" s="472"/>
      <c r="C9" s="466"/>
      <c r="D9" s="473"/>
      <c r="E9" s="472"/>
    </row>
    <row r="10" spans="1:5" ht="15.75">
      <c r="A10" s="440" t="str">
        <f>+ÖSSZEFÜGGÉSEK!A10</f>
        <v>2017. évi módosított előirányzat BEVÉTELEK</v>
      </c>
      <c r="B10" s="474"/>
      <c r="C10" s="467"/>
      <c r="D10" s="473"/>
      <c r="E10" s="472"/>
    </row>
    <row r="11" spans="1:5" ht="12.75">
      <c r="A11" s="466"/>
      <c r="B11" s="472"/>
      <c r="C11" s="466"/>
      <c r="D11" s="473"/>
      <c r="E11" s="472"/>
    </row>
    <row r="12" spans="1:5" ht="12.75">
      <c r="A12" s="466" t="s">
        <v>507</v>
      </c>
      <c r="B12" s="472">
        <f>+'1.1.sz.mell.'!D61</f>
        <v>1040395198</v>
      </c>
      <c r="C12" s="466" t="s">
        <v>513</v>
      </c>
      <c r="D12" s="473">
        <f>+'2.1.sz.mell  '!D18+'2.2.sz.mell  '!D17</f>
        <v>1040395198</v>
      </c>
      <c r="E12" s="472">
        <f>+B12-D12</f>
        <v>0</v>
      </c>
    </row>
    <row r="13" spans="1:5" ht="12.75">
      <c r="A13" s="466" t="s">
        <v>508</v>
      </c>
      <c r="B13" s="472">
        <f>+'1.1.sz.mell.'!D84</f>
        <v>40931449</v>
      </c>
      <c r="C13" s="466" t="s">
        <v>514</v>
      </c>
      <c r="D13" s="473">
        <f>+'2.1.sz.mell  '!D27+'2.2.sz.mell  '!D30</f>
        <v>40931449</v>
      </c>
      <c r="E13" s="472">
        <f>+B13-D13</f>
        <v>0</v>
      </c>
    </row>
    <row r="14" spans="1:5" ht="12.75">
      <c r="A14" s="466" t="s">
        <v>509</v>
      </c>
      <c r="B14" s="472">
        <f>+'1.1.sz.mell.'!D85</f>
        <v>1081326647</v>
      </c>
      <c r="C14" s="466" t="s">
        <v>515</v>
      </c>
      <c r="D14" s="473">
        <f>+'2.1.sz.mell  '!D28+'2.2.sz.mell  '!D31</f>
        <v>1081326647</v>
      </c>
      <c r="E14" s="472">
        <f>+B14-D14</f>
        <v>0</v>
      </c>
    </row>
    <row r="15" spans="1:5" ht="12.75">
      <c r="A15" s="466"/>
      <c r="B15" s="472"/>
      <c r="C15" s="466"/>
      <c r="D15" s="473"/>
      <c r="E15" s="472"/>
    </row>
    <row r="16" spans="1:5" ht="14.25">
      <c r="A16" s="475" t="str">
        <f>+ÖSSZEFÜGGÉSEK!A16</f>
        <v>2017. évi teljesítés BEVÉTELEK</v>
      </c>
      <c r="B16" s="439"/>
      <c r="C16" s="467"/>
      <c r="D16" s="473"/>
      <c r="E16" s="472"/>
    </row>
    <row r="17" spans="1:5" ht="12.75">
      <c r="A17" s="466"/>
      <c r="B17" s="472"/>
      <c r="C17" s="466"/>
      <c r="D17" s="473"/>
      <c r="E17" s="472"/>
    </row>
    <row r="18" spans="1:5" ht="12.75">
      <c r="A18" s="466" t="s">
        <v>510</v>
      </c>
      <c r="B18" s="472">
        <f>+'1.1.sz.mell.'!E61</f>
        <v>1006327992</v>
      </c>
      <c r="C18" s="466" t="s">
        <v>516</v>
      </c>
      <c r="D18" s="473">
        <f>+'2.1.sz.mell  '!E18+'2.2.sz.mell  '!E17</f>
        <v>1006327992</v>
      </c>
      <c r="E18" s="472">
        <f>+B18-D18</f>
        <v>0</v>
      </c>
    </row>
    <row r="19" spans="1:5" ht="12.75">
      <c r="A19" s="466" t="s">
        <v>511</v>
      </c>
      <c r="B19" s="472">
        <f>+'1.1.sz.mell.'!E84</f>
        <v>40931449</v>
      </c>
      <c r="C19" s="466" t="s">
        <v>517</v>
      </c>
      <c r="D19" s="473">
        <f>+'2.1.sz.mell  '!E27+'2.2.sz.mell  '!E30</f>
        <v>40931449</v>
      </c>
      <c r="E19" s="472">
        <f>+B19-D19</f>
        <v>0</v>
      </c>
    </row>
    <row r="20" spans="1:5" ht="12.75">
      <c r="A20" s="466" t="s">
        <v>512</v>
      </c>
      <c r="B20" s="472">
        <f>+'1.1.sz.mell.'!E85</f>
        <v>1047259441</v>
      </c>
      <c r="C20" s="466" t="s">
        <v>518</v>
      </c>
      <c r="D20" s="473">
        <f>+'2.1.sz.mell  '!E28+'2.2.sz.mell  '!E31</f>
        <v>1047259441</v>
      </c>
      <c r="E20" s="472">
        <f>+B20-D20</f>
        <v>0</v>
      </c>
    </row>
    <row r="21" spans="1:5" ht="12.75">
      <c r="A21" s="466"/>
      <c r="B21" s="472"/>
      <c r="C21" s="466"/>
      <c r="D21" s="473"/>
      <c r="E21" s="472"/>
    </row>
    <row r="22" spans="1:5" ht="15.75">
      <c r="A22" s="440" t="str">
        <f>+ÖSSZEFÜGGÉSEK!A22</f>
        <v>2017. évi eredeti előirányzat KIADÁSOK</v>
      </c>
      <c r="B22" s="474"/>
      <c r="C22" s="467"/>
      <c r="D22" s="473"/>
      <c r="E22" s="472"/>
    </row>
    <row r="23" spans="1:5" ht="12.75">
      <c r="A23" s="466"/>
      <c r="B23" s="472"/>
      <c r="C23" s="466"/>
      <c r="D23" s="473"/>
      <c r="E23" s="472"/>
    </row>
    <row r="24" spans="1:5" ht="12.75">
      <c r="A24" s="466" t="s">
        <v>519</v>
      </c>
      <c r="B24" s="472">
        <f>+'1.1.sz.mell.'!C125</f>
        <v>361974410</v>
      </c>
      <c r="C24" s="466" t="s">
        <v>525</v>
      </c>
      <c r="D24" s="473">
        <f>+'2.1.sz.mell  '!G18+'2.2.sz.mell  '!G17</f>
        <v>361974410</v>
      </c>
      <c r="E24" s="472">
        <f>+B24-D24</f>
        <v>0</v>
      </c>
    </row>
    <row r="25" spans="1:5" ht="12.75">
      <c r="A25" s="466" t="s">
        <v>498</v>
      </c>
      <c r="B25" s="472">
        <f>+'1.1.sz.mell.'!C145</f>
        <v>5736590</v>
      </c>
      <c r="C25" s="466" t="s">
        <v>526</v>
      </c>
      <c r="D25" s="473">
        <f>+'2.1.sz.mell  '!G27+'2.2.sz.mell  '!G30</f>
        <v>5736590</v>
      </c>
      <c r="E25" s="472">
        <f>+B25-D25</f>
        <v>0</v>
      </c>
    </row>
    <row r="26" spans="1:5" ht="12.75">
      <c r="A26" s="466" t="s">
        <v>520</v>
      </c>
      <c r="B26" s="472">
        <f>+'1.1.sz.mell.'!C146</f>
        <v>367711000</v>
      </c>
      <c r="C26" s="466" t="s">
        <v>527</v>
      </c>
      <c r="D26" s="473">
        <f>+'2.1.sz.mell  '!G28+'2.2.sz.mell  '!G31</f>
        <v>367711000</v>
      </c>
      <c r="E26" s="472">
        <f>+B26-D26</f>
        <v>0</v>
      </c>
    </row>
    <row r="27" spans="1:5" ht="12.75">
      <c r="A27" s="466"/>
      <c r="B27" s="472"/>
      <c r="C27" s="466"/>
      <c r="D27" s="473"/>
      <c r="E27" s="472"/>
    </row>
    <row r="28" spans="1:5" ht="15.75">
      <c r="A28" s="440" t="str">
        <f>+ÖSSZEFÜGGÉSEK!A28</f>
        <v>2017. évi módosított előirányzat KIADÁSOK</v>
      </c>
      <c r="B28" s="474"/>
      <c r="C28" s="467"/>
      <c r="D28" s="473"/>
      <c r="E28" s="472"/>
    </row>
    <row r="29" spans="1:5" ht="12.75">
      <c r="A29" s="466"/>
      <c r="B29" s="472"/>
      <c r="C29" s="466"/>
      <c r="D29" s="473"/>
      <c r="E29" s="472"/>
    </row>
    <row r="30" spans="1:5" ht="12.75">
      <c r="A30" s="466" t="s">
        <v>521</v>
      </c>
      <c r="B30" s="472">
        <f>+'1.1.sz.mell.'!D125</f>
        <v>1075590057</v>
      </c>
      <c r="C30" s="466" t="s">
        <v>532</v>
      </c>
      <c r="D30" s="473">
        <f>+'2.1.sz.mell  '!H18+'2.2.sz.mell  '!H17</f>
        <v>1075590057</v>
      </c>
      <c r="E30" s="472">
        <f>+B30-D30</f>
        <v>0</v>
      </c>
    </row>
    <row r="31" spans="1:5" ht="12.75">
      <c r="A31" s="466" t="s">
        <v>499</v>
      </c>
      <c r="B31" s="472">
        <f>+'1.1.sz.mell.'!D145</f>
        <v>5736590</v>
      </c>
      <c r="C31" s="466" t="s">
        <v>529</v>
      </c>
      <c r="D31" s="473">
        <f>+'2.1.sz.mell  '!H27+'2.2.sz.mell  '!H30</f>
        <v>5736590</v>
      </c>
      <c r="E31" s="472">
        <f>+B31-D31</f>
        <v>0</v>
      </c>
    </row>
    <row r="32" spans="1:5" ht="12.75">
      <c r="A32" s="466" t="s">
        <v>522</v>
      </c>
      <c r="B32" s="472">
        <f>+'1.1.sz.mell.'!D146</f>
        <v>1081326647</v>
      </c>
      <c r="C32" s="466" t="s">
        <v>528</v>
      </c>
      <c r="D32" s="473">
        <f>+'2.1.sz.mell  '!H28+'2.2.sz.mell  '!H31</f>
        <v>1081326647</v>
      </c>
      <c r="E32" s="472">
        <f>+B32-D32</f>
        <v>0</v>
      </c>
    </row>
    <row r="33" spans="1:5" ht="12.75">
      <c r="A33" s="466"/>
      <c r="B33" s="472"/>
      <c r="C33" s="466"/>
      <c r="D33" s="473"/>
      <c r="E33" s="472"/>
    </row>
    <row r="34" spans="1:5" ht="15.75">
      <c r="A34" s="470" t="str">
        <f>+ÖSSZEFÜGGÉSEK!A34</f>
        <v>2017. évi teljesítés KIADÁSOK</v>
      </c>
      <c r="B34" s="474"/>
      <c r="C34" s="467"/>
      <c r="D34" s="473"/>
      <c r="E34" s="472"/>
    </row>
    <row r="35" spans="1:5" ht="12.75">
      <c r="A35" s="466"/>
      <c r="B35" s="472"/>
      <c r="C35" s="466"/>
      <c r="D35" s="473"/>
      <c r="E35" s="472"/>
    </row>
    <row r="36" spans="1:5" ht="12.75">
      <c r="A36" s="466" t="s">
        <v>523</v>
      </c>
      <c r="B36" s="472">
        <f>+'1.1.sz.mell.'!E125</f>
        <v>861134791</v>
      </c>
      <c r="C36" s="466" t="s">
        <v>533</v>
      </c>
      <c r="D36" s="473">
        <f>+'2.1.sz.mell  '!I18+'2.2.sz.mell  '!I17</f>
        <v>861134791</v>
      </c>
      <c r="E36" s="472">
        <f>+B36-D36</f>
        <v>0</v>
      </c>
    </row>
    <row r="37" spans="1:5" ht="12.75">
      <c r="A37" s="466" t="s">
        <v>500</v>
      </c>
      <c r="B37" s="472">
        <f>+'1.1.sz.mell.'!E145</f>
        <v>5736590</v>
      </c>
      <c r="C37" s="466" t="s">
        <v>531</v>
      </c>
      <c r="D37" s="473">
        <f>+'2.1.sz.mell  '!I27+'2.2.sz.mell  '!I30</f>
        <v>5736590</v>
      </c>
      <c r="E37" s="472">
        <f>+B37-D37</f>
        <v>0</v>
      </c>
    </row>
    <row r="38" spans="1:5" ht="12.75">
      <c r="A38" s="466" t="s">
        <v>524</v>
      </c>
      <c r="B38" s="472">
        <f>+'1.1.sz.mell.'!E146</f>
        <v>866871381</v>
      </c>
      <c r="C38" s="466" t="s">
        <v>530</v>
      </c>
      <c r="D38" s="473">
        <f>+'2.1.sz.mell  '!I28+'2.2.sz.mell  '!I31</f>
        <v>866871381</v>
      </c>
      <c r="E38" s="472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H1" sqref="H1:H24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18" t="s">
        <v>0</v>
      </c>
      <c r="B1" s="718"/>
      <c r="C1" s="718"/>
      <c r="D1" s="718"/>
      <c r="E1" s="718"/>
      <c r="F1" s="718"/>
      <c r="G1" s="718"/>
      <c r="H1" s="719" t="str">
        <f>+CONCATENATE("3.számú  melléklet a 5/",LEFT(ÖSSZEFÜGGÉSEK!A4,4)+1,". (V.31) önkormányzati rendelethez")</f>
        <v>3.számú  melléklet a 5/2018. (V.31) önkormányzati rendelethez</v>
      </c>
    </row>
    <row r="2" spans="1:8" ht="22.5" customHeight="1" thickBot="1">
      <c r="A2" s="26"/>
      <c r="B2" s="10"/>
      <c r="C2" s="10"/>
      <c r="D2" s="10"/>
      <c r="E2" s="10"/>
      <c r="F2" s="639"/>
      <c r="G2" s="637" t="str">
        <f>'2.2.sz.mell  '!I2</f>
        <v>Forintban!</v>
      </c>
      <c r="H2" s="719"/>
    </row>
    <row r="3" spans="1:8" s="6" customFormat="1" ht="50.25" customHeight="1" thickBot="1">
      <c r="A3" s="27" t="s">
        <v>52</v>
      </c>
      <c r="B3" s="28" t="s">
        <v>53</v>
      </c>
      <c r="C3" s="28" t="s">
        <v>54</v>
      </c>
      <c r="D3" s="28" t="str">
        <f>+CONCATENATE("Felhasználás ",LEFT(ÖSSZEFÜGGÉSEK!A4,4)-1,". XII.31-ig")</f>
        <v>Felhasználás 2016. XII.31-ig</v>
      </c>
      <c r="E3" s="28" t="str">
        <f>+CONCATENATE(LEFT(ÖSSZEFÜGGÉSEK!A4,4),". évi módosított előirányzat")</f>
        <v>2017. évi módosított előirányzat</v>
      </c>
      <c r="F3" s="82" t="str">
        <f>+CONCATENATE(LEFT(ÖSSZEFÜGGÉSEK!A4,4),". évi teljesítés")</f>
        <v>2017. évi teljesítés</v>
      </c>
      <c r="G3" s="81" t="str">
        <f>+CONCATENATE("Összes teljesítés ",LEFT(ÖSSZEFÜGGÉSEK!A4,4),". dec. 31-ig")</f>
        <v>Összes teljesítés 2017. dec. 31-ig</v>
      </c>
      <c r="H3" s="719"/>
    </row>
    <row r="4" spans="1:8" s="10" customFormat="1" ht="12" customHeight="1" thickBot="1">
      <c r="A4" s="433" t="s">
        <v>408</v>
      </c>
      <c r="B4" s="434" t="s">
        <v>409</v>
      </c>
      <c r="C4" s="434" t="s">
        <v>410</v>
      </c>
      <c r="D4" s="434" t="s">
        <v>411</v>
      </c>
      <c r="E4" s="434" t="s">
        <v>412</v>
      </c>
      <c r="F4" s="49" t="s">
        <v>488</v>
      </c>
      <c r="G4" s="435" t="s">
        <v>534</v>
      </c>
      <c r="H4" s="719"/>
    </row>
    <row r="5" spans="1:8" ht="15.75" customHeight="1">
      <c r="A5" s="694" t="s">
        <v>750</v>
      </c>
      <c r="B5" s="2">
        <v>5805000</v>
      </c>
      <c r="C5" s="695" t="s">
        <v>751</v>
      </c>
      <c r="D5" s="2">
        <v>0</v>
      </c>
      <c r="E5" s="2">
        <v>5805000</v>
      </c>
      <c r="F5" s="50">
        <v>9563774</v>
      </c>
      <c r="G5" s="51">
        <f>+D5+F5</f>
        <v>9563774</v>
      </c>
      <c r="H5" s="719"/>
    </row>
    <row r="6" spans="1:8" ht="15.75" customHeight="1">
      <c r="A6" s="694" t="s">
        <v>752</v>
      </c>
      <c r="B6" s="2">
        <v>5000000</v>
      </c>
      <c r="C6" s="695" t="s">
        <v>751</v>
      </c>
      <c r="D6" s="2"/>
      <c r="E6" s="2">
        <v>5000000</v>
      </c>
      <c r="F6" s="50">
        <v>0</v>
      </c>
      <c r="G6" s="51">
        <f aca="true" t="shared" si="0" ref="G6:G23">+D6+F6</f>
        <v>0</v>
      </c>
      <c r="H6" s="719"/>
    </row>
    <row r="7" spans="1:8" ht="15.75" customHeight="1">
      <c r="A7" s="694" t="s">
        <v>753</v>
      </c>
      <c r="B7" s="2">
        <v>3710000</v>
      </c>
      <c r="C7" s="695" t="s">
        <v>754</v>
      </c>
      <c r="D7" s="2"/>
      <c r="E7" s="2">
        <v>3710000</v>
      </c>
      <c r="F7" s="50">
        <v>3300000</v>
      </c>
      <c r="G7" s="51">
        <f t="shared" si="0"/>
        <v>3300000</v>
      </c>
      <c r="H7" s="719"/>
    </row>
    <row r="8" spans="1:8" ht="15.75" customHeight="1">
      <c r="A8" s="696" t="s">
        <v>755</v>
      </c>
      <c r="B8" s="2">
        <v>1270000</v>
      </c>
      <c r="C8" s="695" t="s">
        <v>751</v>
      </c>
      <c r="D8" s="2"/>
      <c r="E8" s="2">
        <v>2270000</v>
      </c>
      <c r="F8" s="50">
        <v>1200000</v>
      </c>
      <c r="G8" s="51">
        <f t="shared" si="0"/>
        <v>1200000</v>
      </c>
      <c r="H8" s="719"/>
    </row>
    <row r="9" spans="1:8" ht="15.75" customHeight="1">
      <c r="A9" s="694" t="s">
        <v>756</v>
      </c>
      <c r="B9" s="2">
        <v>127000</v>
      </c>
      <c r="C9" s="695" t="s">
        <v>751</v>
      </c>
      <c r="D9" s="2"/>
      <c r="E9" s="2">
        <v>127000</v>
      </c>
      <c r="F9" s="50">
        <v>427800</v>
      </c>
      <c r="G9" s="51">
        <f t="shared" si="0"/>
        <v>427800</v>
      </c>
      <c r="H9" s="719"/>
    </row>
    <row r="10" spans="1:8" ht="15.75" customHeight="1">
      <c r="A10" s="696" t="s">
        <v>757</v>
      </c>
      <c r="B10" s="2">
        <v>1065000</v>
      </c>
      <c r="C10" s="695" t="s">
        <v>751</v>
      </c>
      <c r="D10" s="2"/>
      <c r="E10" s="2">
        <v>1065000</v>
      </c>
      <c r="F10" s="50">
        <v>506087</v>
      </c>
      <c r="G10" s="51">
        <f t="shared" si="0"/>
        <v>506087</v>
      </c>
      <c r="H10" s="719"/>
    </row>
    <row r="11" spans="1:8" ht="15.75" customHeight="1">
      <c r="A11" s="694" t="s">
        <v>758</v>
      </c>
      <c r="B11" s="2">
        <v>54810000</v>
      </c>
      <c r="C11" s="695" t="s">
        <v>754</v>
      </c>
      <c r="D11" s="2"/>
      <c r="E11" s="2">
        <v>54810000</v>
      </c>
      <c r="F11" s="50">
        <v>0</v>
      </c>
      <c r="G11" s="51">
        <f t="shared" si="0"/>
        <v>0</v>
      </c>
      <c r="H11" s="719"/>
    </row>
    <row r="12" spans="1:8" ht="15.75" customHeight="1">
      <c r="A12" s="694" t="s">
        <v>759</v>
      </c>
      <c r="B12" s="2">
        <v>577845293</v>
      </c>
      <c r="C12" s="695" t="s">
        <v>754</v>
      </c>
      <c r="D12" s="2"/>
      <c r="E12" s="2">
        <v>446716187</v>
      </c>
      <c r="F12" s="50">
        <v>446716187</v>
      </c>
      <c r="G12" s="51">
        <f t="shared" si="0"/>
        <v>446716187</v>
      </c>
      <c r="H12" s="719"/>
    </row>
    <row r="13" spans="1:8" ht="15.75" customHeight="1">
      <c r="A13" s="694" t="s">
        <v>760</v>
      </c>
      <c r="B13" s="2">
        <v>61518175</v>
      </c>
      <c r="C13" s="695" t="s">
        <v>754</v>
      </c>
      <c r="D13" s="2"/>
      <c r="E13" s="2">
        <v>61518175</v>
      </c>
      <c r="F13" s="50">
        <v>0</v>
      </c>
      <c r="G13" s="51">
        <f t="shared" si="0"/>
        <v>0</v>
      </c>
      <c r="H13" s="719"/>
    </row>
    <row r="14" spans="1:8" ht="15.75" customHeight="1">
      <c r="A14" s="694" t="s">
        <v>761</v>
      </c>
      <c r="B14" s="2">
        <v>22400000</v>
      </c>
      <c r="C14" s="695" t="s">
        <v>754</v>
      </c>
      <c r="D14" s="2"/>
      <c r="E14" s="2">
        <v>22400000</v>
      </c>
      <c r="F14" s="50">
        <v>0</v>
      </c>
      <c r="G14" s="51">
        <f t="shared" si="0"/>
        <v>0</v>
      </c>
      <c r="H14" s="719"/>
    </row>
    <row r="15" spans="1:8" ht="15.75" customHeight="1">
      <c r="A15" s="694" t="s">
        <v>762</v>
      </c>
      <c r="B15" s="2">
        <v>254000</v>
      </c>
      <c r="C15" s="695" t="s">
        <v>751</v>
      </c>
      <c r="D15" s="2"/>
      <c r="E15" s="2">
        <v>254000</v>
      </c>
      <c r="F15" s="50">
        <v>56470</v>
      </c>
      <c r="G15" s="51">
        <f t="shared" si="0"/>
        <v>56470</v>
      </c>
      <c r="H15" s="719"/>
    </row>
    <row r="16" spans="1:8" ht="15.75" customHeight="1">
      <c r="A16" s="7" t="s">
        <v>780</v>
      </c>
      <c r="B16" s="2"/>
      <c r="C16" s="11">
        <v>2017</v>
      </c>
      <c r="D16" s="2"/>
      <c r="E16" s="2"/>
      <c r="F16" s="50">
        <v>624353</v>
      </c>
      <c r="G16" s="51">
        <f t="shared" si="0"/>
        <v>624353</v>
      </c>
      <c r="H16" s="719"/>
    </row>
    <row r="17" spans="1:8" ht="15.75" customHeight="1">
      <c r="A17" s="7"/>
      <c r="B17" s="2"/>
      <c r="C17" s="11"/>
      <c r="D17" s="2"/>
      <c r="E17" s="2"/>
      <c r="F17" s="50"/>
      <c r="G17" s="51">
        <f t="shared" si="0"/>
        <v>0</v>
      </c>
      <c r="H17" s="719"/>
    </row>
    <row r="18" spans="1:8" ht="15.75" customHeight="1">
      <c r="A18" s="7"/>
      <c r="B18" s="2"/>
      <c r="C18" s="11"/>
      <c r="D18" s="2"/>
      <c r="E18" s="2"/>
      <c r="F18" s="50"/>
      <c r="G18" s="51">
        <f t="shared" si="0"/>
        <v>0</v>
      </c>
      <c r="H18" s="719"/>
    </row>
    <row r="19" spans="1:8" ht="15.75" customHeight="1">
      <c r="A19" s="7"/>
      <c r="B19" s="2"/>
      <c r="C19" s="11"/>
      <c r="D19" s="2"/>
      <c r="E19" s="2"/>
      <c r="F19" s="50"/>
      <c r="G19" s="51">
        <f t="shared" si="0"/>
        <v>0</v>
      </c>
      <c r="H19" s="719"/>
    </row>
    <row r="20" spans="1:8" ht="15.75" customHeight="1">
      <c r="A20" s="7"/>
      <c r="B20" s="2"/>
      <c r="C20" s="11"/>
      <c r="D20" s="2"/>
      <c r="E20" s="2"/>
      <c r="F20" s="50"/>
      <c r="G20" s="51">
        <f t="shared" si="0"/>
        <v>0</v>
      </c>
      <c r="H20" s="719"/>
    </row>
    <row r="21" spans="1:8" ht="15.75" customHeight="1">
      <c r="A21" s="7"/>
      <c r="B21" s="2"/>
      <c r="C21" s="11"/>
      <c r="D21" s="2"/>
      <c r="E21" s="2"/>
      <c r="F21" s="50"/>
      <c r="G21" s="51">
        <f t="shared" si="0"/>
        <v>0</v>
      </c>
      <c r="H21" s="719"/>
    </row>
    <row r="22" spans="1:8" ht="15.75" customHeight="1">
      <c r="A22" s="7"/>
      <c r="B22" s="2"/>
      <c r="C22" s="11"/>
      <c r="D22" s="2"/>
      <c r="E22" s="2"/>
      <c r="F22" s="50"/>
      <c r="G22" s="51">
        <f t="shared" si="0"/>
        <v>0</v>
      </c>
      <c r="H22" s="719"/>
    </row>
    <row r="23" spans="1:8" ht="15.75" customHeight="1" thickBot="1">
      <c r="A23" s="12"/>
      <c r="B23" s="3"/>
      <c r="C23" s="13"/>
      <c r="D23" s="3"/>
      <c r="E23" s="3"/>
      <c r="F23" s="52"/>
      <c r="G23" s="51">
        <f t="shared" si="0"/>
        <v>0</v>
      </c>
      <c r="H23" s="719"/>
    </row>
    <row r="24" spans="1:8" s="16" customFormat="1" ht="18" customHeight="1" thickBot="1">
      <c r="A24" s="29" t="s">
        <v>51</v>
      </c>
      <c r="B24" s="14">
        <f>SUM(B5:B23)</f>
        <v>733804468</v>
      </c>
      <c r="C24" s="21"/>
      <c r="D24" s="14">
        <f>SUM(D5:D23)</f>
        <v>0</v>
      </c>
      <c r="E24" s="14">
        <f>SUM(E5:E23)</f>
        <v>603675362</v>
      </c>
      <c r="F24" s="14">
        <f>SUM(F5:F23)</f>
        <v>462394671</v>
      </c>
      <c r="G24" s="15">
        <f>SUM(G5:G23)</f>
        <v>462394671</v>
      </c>
      <c r="H24" s="719"/>
    </row>
    <row r="25" spans="6:8" ht="12.75">
      <c r="F25" s="16"/>
      <c r="G25" s="16"/>
      <c r="H25" s="615"/>
    </row>
    <row r="26" ht="12.75">
      <c r="H26" s="615"/>
    </row>
    <row r="27" ht="12.75">
      <c r="H27" s="615"/>
    </row>
    <row r="28" ht="12.75">
      <c r="H28" s="615"/>
    </row>
    <row r="29" ht="12.75">
      <c r="H29" s="615"/>
    </row>
    <row r="30" ht="12.75">
      <c r="H30" s="615"/>
    </row>
    <row r="31" ht="12.75">
      <c r="H31" s="615"/>
    </row>
    <row r="32" ht="12.75">
      <c r="H32" s="615"/>
    </row>
    <row r="33" ht="12.75">
      <c r="H33" s="615"/>
    </row>
  </sheetData>
  <sheetProtection sheet="1" objects="1" scenarios="1"/>
  <mergeCells count="2"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Éva</cp:lastModifiedBy>
  <cp:lastPrinted>2018-05-30T13:16:00Z</cp:lastPrinted>
  <dcterms:created xsi:type="dcterms:W3CDTF">1999-10-30T10:30:45Z</dcterms:created>
  <dcterms:modified xsi:type="dcterms:W3CDTF">2018-06-04T07:20:35Z</dcterms:modified>
  <cp:category/>
  <cp:version/>
  <cp:contentType/>
  <cp:contentStatus/>
</cp:coreProperties>
</file>