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9075" tabRatio="727" firstSheet="20" activeTab="26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0.sz.mell" sheetId="27" r:id="rId27"/>
    <sheet name="1. sz tájékoztató t." sheetId="28" r:id="rId28"/>
    <sheet name="13 melléklet" sheetId="29" r:id="rId29"/>
    <sheet name="12. melléklet" sheetId="30" r:id="rId30"/>
    <sheet name="11. melléklet" sheetId="31" r:id="rId31"/>
    <sheet name="2.sz tájékoztató t." sheetId="32" r:id="rId32"/>
    <sheet name="3.sz tájékoztató t." sheetId="33" r:id="rId33"/>
    <sheet name="4. sz tájékoztató t." sheetId="34" r:id="rId34"/>
    <sheet name="Munka1" sheetId="35" r:id="rId35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1">'1.1.sz.mell.'!$A$1:$C$158</definedName>
    <definedName name="_xlnm.Print_Area" localSheetId="2">'1.2.sz.mell.'!$A$1:$C$158</definedName>
    <definedName name="_xlnm.Print_Area" localSheetId="3">'1.3.sz.mell.'!$A$1:$C$158</definedName>
    <definedName name="_xlnm.Print_Area" localSheetId="4">'1.4.sz.mell.'!$A$1:$C$158</definedName>
    <definedName name="_xlnm.Print_Area" localSheetId="33">'4. sz tájékoztató t.'!$A$1:$E$37</definedName>
  </definedNames>
  <calcPr fullCalcOnLoad="1"/>
</workbook>
</file>

<file path=xl/sharedStrings.xml><?xml version="1.0" encoding="utf-8"?>
<sst xmlns="http://schemas.openxmlformats.org/spreadsheetml/2006/main" count="4530" uniqueCount="739">
  <si>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</si>
  <si>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</si>
  <si>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</si>
  <si>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</si>
  <si>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</si>
  <si>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</si>
  <si>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</si>
  <si>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</si>
  <si>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</si>
  <si>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</si>
  <si>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</si>
  <si>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</si>
  <si>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</si>
  <si>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</si>
  <si>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</si>
  <si>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</si>
  <si>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</si>
  <si>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</si>
  <si>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</si>
  <si>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</si>
  <si>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</si>
  <si>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</si>
  <si>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</si>
  <si>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</si>
  <si>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</si>
  <si>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</si>
  <si>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</si>
  <si>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</si>
  <si>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</si>
  <si>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</si>
  <si>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</si>
  <si>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</si>
  <si>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</si>
  <si>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</si>
  <si>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</si>
  <si>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</si>
  <si>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</si>
  <si>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</si>
  <si>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</si>
  <si>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</si>
  <si>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</si>
  <si>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</si>
  <si>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</si>
  <si>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</si>
  <si>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</si>
  <si>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</si>
  <si>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</si>
  <si>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</si>
  <si>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</si>
  <si>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</si>
  <si>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</si>
  <si>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</si>
  <si>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</si>
  <si>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</si>
  <si>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</si>
  <si>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</si>
  <si>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</si>
  <si>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</si>
  <si>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</si>
  <si>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</si>
  <si>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</si>
  <si>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</si>
  <si>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</si>
  <si>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</si>
  <si>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</si>
  <si>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</si>
  <si>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</si>
  <si>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</si>
  <si>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</si>
  <si>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</si>
  <si>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</si>
  <si>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</si>
  <si>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</si>
  <si>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</si>
  <si>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</si>
  <si>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</si>
  <si>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</si>
  <si>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</si>
  <si>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</si>
  <si>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</si>
  <si>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</si>
  <si>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</si>
  <si>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</si>
  <si>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</si>
  <si>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</si>
  <si>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</si>
  <si>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</si>
  <si>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</si>
  <si>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</si>
  <si>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</si>
  <si>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</si>
  <si>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</si>
  <si>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</si>
  <si>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</si>
  <si>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</si>
  <si>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</si>
  <si>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</si>
  <si>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</si>
  <si>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</si>
  <si>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</si>
  <si>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</si>
  <si>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</si>
  <si>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</si>
  <si>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</si>
  <si>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</si>
  <si>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</si>
  <si>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</si>
  <si>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</si>
  <si>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</si>
  <si>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</si>
  <si>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</si>
  <si>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</si>
  <si>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</si>
  <si>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</si>
  <si>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</si>
  <si>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</si>
  <si>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</si>
  <si>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</si>
  <si>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</si>
  <si>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</si>
  <si>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</si>
  <si>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</si>
  <si>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</si>
  <si>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</si>
  <si>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</si>
  <si>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</si>
  <si>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</si>
  <si>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</si>
  <si>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</si>
  <si>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</si>
  <si>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</si>
  <si>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</si>
  <si>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</si>
  <si>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</si>
  <si>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</si>
  <si>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</si>
  <si>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</si>
  <si>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</si>
  <si>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</si>
  <si>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</si>
  <si>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</si>
  <si>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</si>
  <si>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</si>
  <si>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</si>
  <si>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</si>
  <si>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</si>
  <si>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</si>
  <si>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</si>
  <si>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</si>
  <si>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</si>
  <si>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</si>
  <si>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</si>
  <si>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</si>
  <si>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</si>
  <si>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</si>
  <si>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</si>
  <si>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</si>
  <si>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</si>
  <si>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</si>
  <si>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</si>
  <si>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</si>
  <si>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</si>
  <si>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</si>
  <si>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</si>
  <si>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</si>
  <si>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</si>
  <si>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</si>
  <si>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</si>
  <si>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</si>
  <si>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</si>
  <si>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</si>
  <si>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</si>
  <si>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</si>
  <si>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</si>
  <si>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</si>
  <si>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</si>
  <si>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</si>
  <si>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</si>
  <si>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</si>
  <si>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</si>
  <si>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</si>
  <si>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</si>
  <si>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</si>
  <si>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</si>
  <si>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</si>
  <si>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</si>
  <si>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</si>
  <si>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</si>
  <si>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</si>
  <si>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</si>
  <si>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</si>
  <si>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</si>
  <si>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</si>
  <si>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</si>
  <si>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</si>
  <si>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</si>
  <si>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</si>
  <si>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</si>
  <si>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</si>
  <si>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</si>
  <si>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</si>
  <si>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</si>
  <si>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</si>
  <si>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</si>
  <si>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</si>
  <si>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</si>
  <si>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</si>
  <si>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</si>
  <si>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</si>
  <si>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</si>
  <si>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</si>
  <si>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</si>
  <si>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</si>
  <si>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</si>
  <si>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</si>
  <si>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</si>
  <si>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</si>
  <si>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</si>
  <si>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</si>
  <si>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</si>
  <si>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</si>
  <si>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</si>
  <si>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</si>
  <si>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</si>
  <si>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</si>
  <si>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</si>
  <si>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</si>
  <si>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</si>
  <si>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</si>
  <si>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</si>
  <si>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</si>
  <si>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</si>
  <si>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</si>
  <si>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</si>
  <si>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</si>
  <si>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</si>
  <si>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</si>
  <si>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</si>
  <si>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</si>
  <si>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</si>
  <si>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</si>
  <si>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</si>
  <si>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</si>
  <si>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</si>
  <si>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</si>
  <si>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</si>
  <si>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</si>
  <si>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</si>
  <si>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</si>
  <si>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</si>
  <si>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</si>
  <si>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</si>
  <si>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</si>
  <si>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</si>
  <si>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</si>
  <si>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</si>
  <si>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</si>
  <si>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</si>
  <si>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</si>
  <si>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</si>
  <si>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</si>
  <si>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</si>
  <si>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</si>
  <si>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</si>
  <si>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</si>
  <si>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</si>
  <si>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</si>
  <si>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</si>
  <si>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</si>
  <si>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</si>
  <si>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</si>
  <si>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</si>
  <si>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</si>
  <si>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</si>
  <si>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</si>
  <si>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</si>
  <si>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</si>
  <si>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</si>
  <si>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</si>
  <si>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</si>
  <si>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</si>
  <si>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</si>
  <si>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</si>
  <si>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</si>
  <si>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</si>
  <si>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</si>
  <si>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</si>
  <si>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</si>
  <si>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</si>
  <si>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</si>
  <si>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</si>
  <si>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</si>
  <si>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</si>
  <si>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</si>
  <si>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</si>
  <si>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</si>
  <si>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</si>
  <si>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</si>
  <si>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</si>
  <si>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</si>
  <si>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</si>
  <si>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</si>
  <si>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</si>
  <si>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</si>
  <si>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</si>
  <si>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</si>
  <si>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</si>
  <si>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</si>
  <si>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</si>
  <si>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</si>
  <si>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</si>
  <si>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</si>
  <si>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</si>
  <si>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</si>
  <si>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</si>
  <si>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</si>
  <si>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</si>
  <si>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</si>
  <si>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</si>
  <si>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</si>
  <si>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</si>
  <si>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</si>
  <si>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</si>
  <si>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</si>
  <si>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</si>
  <si>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</si>
  <si>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</si>
  <si>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</si>
  <si>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</si>
  <si>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</si>
  <si>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</si>
  <si>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</si>
  <si>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</si>
  <si>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</si>
  <si>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</si>
  <si>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</si>
  <si>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</si>
  <si>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</si>
  <si>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</si>
  <si>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</si>
  <si>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</si>
  <si>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</si>
  <si>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</si>
  <si>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</si>
  <si>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</si>
  <si>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</si>
  <si>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</si>
  <si>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</si>
  <si>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</si>
  <si>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</si>
  <si>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</si>
  <si>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</si>
  <si>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</si>
  <si>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</si>
  <si>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</si>
  <si>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</si>
  <si>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</si>
  <si>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</si>
  <si>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</si>
  <si>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</si>
  <si>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</si>
  <si>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</si>
  <si>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</si>
  <si>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</si>
  <si>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</si>
  <si>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</si>
  <si>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</si>
  <si>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</si>
  <si>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</si>
  <si>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</si>
  <si>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</si>
  <si>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</si>
  <si>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</si>
  <si>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</si>
  <si>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</si>
  <si>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</si>
  <si>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</si>
  <si>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</si>
  <si>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</si>
  <si>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</si>
  <si>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</si>
  <si>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</si>
  <si>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</si>
  <si>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</si>
  <si>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</si>
  <si>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</si>
  <si>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</si>
  <si>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</si>
  <si>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</si>
  <si>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</si>
  <si>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</si>
  <si>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</si>
  <si>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</si>
  <si>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</si>
  <si>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</si>
  <si>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</si>
  <si>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</si>
  <si>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</si>
  <si>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</si>
  <si>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</si>
  <si>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</si>
  <si>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</si>
  <si>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</si>
  <si>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</si>
  <si>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</si>
  <si>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</si>
  <si>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</si>
  <si>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</si>
  <si>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</si>
  <si>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</si>
  <si>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</si>
  <si>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</si>
  <si>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</si>
  <si>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</si>
  <si>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</si>
  <si>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</si>
  <si>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</si>
  <si>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</si>
  <si>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</si>
  <si>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</si>
  <si>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</si>
  <si>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</si>
  <si>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</si>
  <si>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</si>
  <si>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</si>
  <si>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</si>
  <si>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</si>
  <si>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</si>
  <si>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</si>
  <si>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</si>
  <si>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</si>
  <si>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</si>
  <si>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</si>
  <si>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</si>
  <si>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</si>
  <si>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</si>
  <si>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</si>
  <si>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</si>
  <si>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</si>
  <si>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</si>
  <si>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</si>
  <si>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</si>
  <si>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</si>
  <si>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</si>
  <si>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</si>
  <si>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</si>
  <si>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</si>
  <si>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</si>
  <si>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</si>
  <si>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</si>
  <si>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</si>
  <si>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</si>
  <si>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</si>
  <si>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</si>
  <si>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</si>
  <si>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</si>
  <si>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</si>
  <si>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</si>
  <si>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</si>
  <si>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</si>
  <si>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</si>
  <si>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</si>
  <si>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</si>
  <si>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</si>
  <si>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</si>
  <si>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</si>
  <si>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</si>
  <si>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</si>
  <si>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</si>
  <si>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</si>
  <si>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</si>
  <si>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</si>
  <si>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</si>
  <si>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</si>
  <si>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</si>
  <si>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</si>
  <si>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</si>
  <si>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</si>
  <si>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</si>
  <si>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</si>
  <si>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</si>
  <si>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</si>
  <si>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</si>
  <si>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</si>
  <si>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</si>
  <si>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</si>
  <si>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</si>
  <si>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</si>
  <si>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</si>
  <si>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</si>
  <si>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</si>
  <si>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</si>
  <si>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</si>
  <si>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</si>
  <si>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</si>
  <si>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</si>
  <si>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</si>
  <si>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</si>
  <si>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</si>
  <si>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</si>
  <si>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</si>
  <si>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</si>
  <si>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</si>
  <si>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</si>
  <si>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</si>
  <si>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</si>
  <si>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</si>
  <si>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</si>
  <si>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</si>
  <si>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</si>
  <si>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</si>
  <si>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</si>
  <si>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</si>
  <si>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</si>
  <si>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</si>
  <si>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</si>
  <si>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</si>
  <si>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</si>
  <si>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</si>
  <si>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</si>
  <si>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</si>
  <si>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</si>
  <si>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</si>
  <si>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</si>
  <si>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</si>
  <si>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</si>
  <si>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</si>
  <si>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</si>
  <si>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</si>
  <si>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</si>
  <si>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</si>
  <si>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</si>
  <si>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</si>
  <si>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</si>
  <si>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</si>
  <si>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</si>
  <si>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</si>
  <si>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</si>
  <si>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</si>
  <si>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</si>
  <si>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</si>
  <si>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</si>
  <si>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</si>
  <si>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</si>
  <si>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</si>
  <si>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</si>
  <si>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</si>
  <si>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</si>
  <si>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</si>
  <si>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</si>
  <si>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</si>
  <si>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</si>
  <si>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</si>
  <si>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</si>
  <si>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</si>
  <si>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</si>
  <si>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</si>
  <si>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</si>
  <si>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</si>
  <si>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</si>
  <si>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</si>
  <si>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</si>
  <si>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</si>
  <si>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</si>
  <si>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</si>
  <si>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</si>
  <si>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</si>
  <si>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</si>
  <si>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Éves eredeti kiadási előirányzat: …………… Ft</t>
  </si>
  <si>
    <t>Bruttó  hiány:</t>
  </si>
  <si>
    <t>Bruttó  többlet:</t>
  </si>
  <si>
    <t>2018. évi előirányzat BEVÉTELEK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</si>
  <si>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</si>
  <si>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</si>
  <si>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</si>
  <si>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</si>
  <si>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</si>
  <si>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</si>
  <si>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</si>
  <si>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</si>
  <si>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</si>
  <si>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</si>
  <si>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Győrteleki Közös Önkormányzati Hivatal</t>
  </si>
  <si>
    <t>Államháztartáson belüli megelőlegezés visszafizetése</t>
  </si>
  <si>
    <t>Győrtelek Önkormányzat adósságot keletkeztető ügyletekből és kezességvállalásokból fennálló kötelezettségei</t>
  </si>
  <si>
    <t>Győrtelek Önkormányzat saját bevételeinek részletezése az adósságot keletkeztető ügyletből származó tárgyévi fizetési kötelezettség megállapításához</t>
  </si>
  <si>
    <t>Győrtelek Önkormányzat 2018. évi adósságot keletkeztető fejlesztési céljai</t>
  </si>
  <si>
    <t>Energetikai beruházás Hivatal, Óvoda épület</t>
  </si>
  <si>
    <t>2017-2018</t>
  </si>
  <si>
    <t>Kerékpárút fejlesztés</t>
  </si>
  <si>
    <t>Szennyvíz beruházás</t>
  </si>
  <si>
    <t>Lider pályázat</t>
  </si>
  <si>
    <t>2018</t>
  </si>
  <si>
    <t>TSZ telep vásárlás</t>
  </si>
  <si>
    <t>Start helyi saját. Épülő pályázat eszköz beszerzések</t>
  </si>
  <si>
    <t>Közfoglalkoztatási minta program belterület közutak</t>
  </si>
  <si>
    <t>Hosszabb időtartalmú közfoglalkoztatás program eszköz beszerzések</t>
  </si>
  <si>
    <t>Egészségház  pályázat</t>
  </si>
  <si>
    <t>Közös Hivatal eszköz és bútorzat beszerzés</t>
  </si>
  <si>
    <t>Győrteleki Napsugár Óvoda és Konyha laptop, klima, tv</t>
  </si>
  <si>
    <t>Győrteleki Napsugár Óvoda és Konyha fagyasztó</t>
  </si>
  <si>
    <t>TSZ telep felújítása</t>
  </si>
  <si>
    <t>Ravatalozó felújítása</t>
  </si>
  <si>
    <t>Vagyon típusú adó</t>
  </si>
  <si>
    <t>Szamos Nonprofit Kft</t>
  </si>
  <si>
    <t>temető üzemeltetés, szennyvíz</t>
  </si>
  <si>
    <t>Szamos élménytér</t>
  </si>
  <si>
    <t>turisztika</t>
  </si>
  <si>
    <t>Orvosi Rendelő és Egészségház felújítása    TOP-4.1.1-15-SB-2016-00021</t>
  </si>
  <si>
    <t>Kerékpárút fejlesztés Győrteleken    TOP-3.1.1-15-SB1-2016-00013</t>
  </si>
  <si>
    <t>Északkelet-Magyarországi szennyvízelvezetés és kezelési fejlesztés 1. (ÉKMO1)                                          KEHOP-2.2.2-15-2015-00001</t>
  </si>
  <si>
    <t>Önkormányzati Épületek energetikai felújítás Győrtelek Községben  TOP-3.2.1-15-SB1-2016-00082</t>
  </si>
  <si>
    <t>2018.</t>
  </si>
  <si>
    <t>2019 után</t>
  </si>
  <si>
    <t>2019.</t>
  </si>
  <si>
    <t>2019. után</t>
  </si>
  <si>
    <t>EU-s forrás 2017. évben leutalt előleg pénzmaradvány</t>
  </si>
  <si>
    <t>EU-s forrás 2017. évben leutalt előlegből pénzmaradvány</t>
  </si>
  <si>
    <t>Jogcím száma</t>
  </si>
  <si>
    <t>Jogcím megnevezése</t>
  </si>
  <si>
    <t>Mennyiségi egység</t>
  </si>
  <si>
    <t>Fajlagos összeg</t>
  </si>
  <si>
    <t>Mutató</t>
  </si>
  <si>
    <t>I.1.a</t>
  </si>
  <si>
    <t>Önkormányzati hivatal működésének támogatása - elismert hivatali létszám alapján</t>
  </si>
  <si>
    <t>elismert hivatali létszám</t>
  </si>
  <si>
    <t>I.1.a - V.</t>
  </si>
  <si>
    <t>Önkormányzati hivatal működésének támogatása - beszámítás után</t>
  </si>
  <si>
    <t>forint</t>
  </si>
  <si>
    <t/>
  </si>
  <si>
    <t>I.1.b</t>
  </si>
  <si>
    <t xml:space="preserve"> Település-üzemeltetéshez kapcsolódó feladatellátás támogatása támogatás összesen</t>
  </si>
  <si>
    <t>I.1.ba</t>
  </si>
  <si>
    <t>A zöldterület-gazdálkodással kapcsolatos feladatok ellátásának támogatása</t>
  </si>
  <si>
    <t>hektár</t>
  </si>
  <si>
    <t>I.1.bb</t>
  </si>
  <si>
    <t>Közvilágítás fenntartásának támogatása</t>
  </si>
  <si>
    <t>km</t>
  </si>
  <si>
    <t>I.1.bc</t>
  </si>
  <si>
    <t>Köztemető fenntartással kapcsolatos feladatok támogatása</t>
  </si>
  <si>
    <t>m2</t>
  </si>
  <si>
    <t>I.1.bd</t>
  </si>
  <si>
    <t>Közutak fenntartásának támogatása</t>
  </si>
  <si>
    <t>I.1.b - V.</t>
  </si>
  <si>
    <t>Támogatás összesen - beszámítás után</t>
  </si>
  <si>
    <t>I.1.ba - V.</t>
  </si>
  <si>
    <t>A zöldterület-gazdálkodással kapcsolatos feladatok ellátásának támogatása - beszámítás után</t>
  </si>
  <si>
    <t>I.1.bb - V.</t>
  </si>
  <si>
    <t>Közvilágítás fenntartásának támogatása - beszámítás után</t>
  </si>
  <si>
    <t>I.1.bc - V.</t>
  </si>
  <si>
    <t>Köztemető fenntartással kapcsolatos feladatok támogatása - beszámítás után</t>
  </si>
  <si>
    <t>I.1.bd - V.</t>
  </si>
  <si>
    <t>Közutak fenntartásának támogatása - beszámítás után</t>
  </si>
  <si>
    <t>I.1.c</t>
  </si>
  <si>
    <t>Egyéb önkormányzati feladatok támogatása</t>
  </si>
  <si>
    <t>fő</t>
  </si>
  <si>
    <t>I.1.c - V.</t>
  </si>
  <si>
    <t>Egyéb önkormányzati feladatok támogatása - beszámítás után</t>
  </si>
  <si>
    <t>I.1.d</t>
  </si>
  <si>
    <t>Lakott külterülettel kapcsolatos feladatok támogatása</t>
  </si>
  <si>
    <t>külterületi lakos</t>
  </si>
  <si>
    <t>I.1.d - V.</t>
  </si>
  <si>
    <t>Lakott külterülettel kapcsolatos feladatok támogatása - beszámítás után</t>
  </si>
  <si>
    <t>V. I.1. kiegészítés</t>
  </si>
  <si>
    <t>I.1. jogcímekhez kapcsolódó kiegészítés</t>
  </si>
  <si>
    <t>I.1. - V.</t>
  </si>
  <si>
    <t>A települési önkormányzatok működésének támogatása beszámítás és kiegészítés után</t>
  </si>
  <si>
    <t xml:space="preserve">I. </t>
  </si>
  <si>
    <t>A helyi önkormányzatok működésének általános támogatása összesen</t>
  </si>
  <si>
    <t>II. 1.</t>
  </si>
  <si>
    <t xml:space="preserve"> Óvodapedagógusok, és az óvodapedagógusok nevelő munkáját közvetlenül segítők bértámogatása</t>
  </si>
  <si>
    <t>2017. évben 8 hónapra - óvoda napi nyitvatartási ideje eléri a nyolc órát</t>
  </si>
  <si>
    <t>II.1. (1) 1</t>
  </si>
  <si>
    <t>Óvodapedagógusok elismert létszáma</t>
  </si>
  <si>
    <t>II.1. (2) 1</t>
  </si>
  <si>
    <t>pedagógus szakképzettséggel nem rendelkező, óvodapedagógusok nevelő munkáját közvetlenül segítők száma a Köznev. tv. 2. melléklete szerint</t>
  </si>
  <si>
    <t>2017. évben 4 hónapra - óvoda napi nyitvatartási ideje eléri a nyolc órát</t>
  </si>
  <si>
    <t>II.1. (1) 2</t>
  </si>
  <si>
    <t>II.1. (2) 2</t>
  </si>
  <si>
    <t>II.1. (4) 2</t>
  </si>
  <si>
    <t>óvodapedagógusok elismert létszáma (pótlólagos összeg)</t>
  </si>
  <si>
    <t>II.2.</t>
  </si>
  <si>
    <t>Óvodaműködtetési támogatás</t>
  </si>
  <si>
    <t>II.2. (1) 1</t>
  </si>
  <si>
    <t>Óvoda napi nyitvatartási ideje eléri a nyolc órát</t>
  </si>
  <si>
    <t>II.2. (1) 2</t>
  </si>
  <si>
    <t>II.4.</t>
  </si>
  <si>
    <t>Kiegészítő támogatás az óvodapedagógusok minősítéséből adódó többletkiadásokhoz</t>
  </si>
  <si>
    <t>II.4.a (1)</t>
  </si>
  <si>
    <t>Alapfokozatú végzettségű pedagógus II. kategóriába sorolt óvodapedagógusok kiegészítő támogatása, akik a minősítést 2015. december 31-éig szerezték meg</t>
  </si>
  <si>
    <t xml:space="preserve">II. </t>
  </si>
  <si>
    <t>A települési önkormányzatok egyes köznevelési feladatainak támogatása</t>
  </si>
  <si>
    <t>III.2.</t>
  </si>
  <si>
    <t>A települési önkormányzatok szociális feladatainak egyéb támogatása</t>
  </si>
  <si>
    <t>III.3.</t>
  </si>
  <si>
    <t xml:space="preserve"> Egyes szociális és gyermekjóléti feladatok támogatása</t>
  </si>
  <si>
    <t>III.3.a</t>
  </si>
  <si>
    <t>Család- és gyermekjóléti szolgálat</t>
  </si>
  <si>
    <t>számított létszám</t>
  </si>
  <si>
    <t>III.3.b</t>
  </si>
  <si>
    <t>Család- és gyermekjóléti központ</t>
  </si>
  <si>
    <t>III.3.c (1)</t>
  </si>
  <si>
    <t>szociális étkeztetés</t>
  </si>
  <si>
    <t>III.3.da</t>
  </si>
  <si>
    <t>házi segítségnyújtás- szociális segítés</t>
  </si>
  <si>
    <t>III.3.db (1)</t>
  </si>
  <si>
    <t>házi segítségnyújtás- személyi gondozás</t>
  </si>
  <si>
    <t>III.3.f (1)</t>
  </si>
  <si>
    <t>időskorúak nappali intézményi ellátása</t>
  </si>
  <si>
    <t>III.5</t>
  </si>
  <si>
    <t>Gyermekétkeztetés támogatása</t>
  </si>
  <si>
    <t>III.5.a</t>
  </si>
  <si>
    <t>A finanszírozás szempontjából elismert dolgozók bértámogatása</t>
  </si>
  <si>
    <t>III.5.b</t>
  </si>
  <si>
    <t>Gyermekétkeztetés üzemeltetési támogatása</t>
  </si>
  <si>
    <t>III.6.</t>
  </si>
  <si>
    <t>A rászoruló gyermekek szünidei étkeztetésének támogatása</t>
  </si>
  <si>
    <t>III.</t>
  </si>
  <si>
    <t>A települési önkormányzatok szociális, gyermekjóléti és gyermekétkeztetési feladatainak támogatása</t>
  </si>
  <si>
    <t>IV.1.</t>
  </si>
  <si>
    <t>Könyvtári, közművelődési és múzeumi feladatok támogatása</t>
  </si>
  <si>
    <t>IV.1.d</t>
  </si>
  <si>
    <t>Települési önkormányzatok nyilvános könyvtári és a közművelődési feladatainak támogatása</t>
  </si>
  <si>
    <t>IV.</t>
  </si>
  <si>
    <t>A települési önkormányzatok kulturális feladatainak támogatása</t>
  </si>
  <si>
    <t>A 2018. évi általános működési és ágazati feladatok támogatásának alakulása jogcímenként</t>
  </si>
  <si>
    <t>2018. évi támogatás összesen</t>
  </si>
  <si>
    <t>I.6</t>
  </si>
  <si>
    <t>Polgármesteri illetmény támogatása</t>
  </si>
  <si>
    <t>2.számú tájékoztató tábla</t>
  </si>
  <si>
    <t>Györteleki Közös Önkormányzati Hivatal</t>
  </si>
  <si>
    <t>Györteleki Napsugár Óvoda és Konyha</t>
  </si>
  <si>
    <t>Konyha eszköz beszerzés</t>
  </si>
  <si>
    <t>Közfoglalkoztatási program bveszerzések</t>
  </si>
  <si>
    <t xml:space="preserve">Helyi termékértékesítést szolgáló piacok infrastrukturális fejlesztése, közétkeztetés fejlesztése VP6-7.2.1-7.4.1.3-17                   </t>
  </si>
  <si>
    <t>Önkormányzaton kívüli EU-s projektekhez történő hozzájárulás 2018. évi előirányzat</t>
  </si>
  <si>
    <t>A 2016. évről áthúzódó bérkompenzáció támogatása</t>
  </si>
  <si>
    <t>I.5</t>
  </si>
  <si>
    <t xml:space="preserve">13. számú melléklet a 6/2019. (V.30.) önkormányzati rendelethez  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</si>
</sst>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  <numFmt numFmtId="175" formatCode="#"/>
    <numFmt numFmtId="176" formatCode="_-* #,##0\ _F_t_-;\-* #,##0\ _F_t_-;_-* &quot;-&quot;??\ _F_t_-;_-@_-"/>
    <numFmt numFmtId="177" formatCode="[$-40E]yyyy\.\ mmmm\ d\.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[$€-2]\ #\ ##,000_);[Red]\([$€-2]\ #\ ##,000\)"/>
    <numFmt numFmtId="182" formatCode="0&quot;.&quot;"/>
    <numFmt numFmtId="183" formatCode="#,##0.0"/>
  </numFmts>
  <fonts count="7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0" fillId="22" borderId="7" applyNumberFormat="0" applyFont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70" fillId="29" borderId="0" applyNumberFormat="0" applyBorder="0" applyAlignment="0" applyProtection="0"/>
    <xf numFmtId="0" fontId="71" fillId="30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0" borderId="1" applyNumberFormat="0" applyAlignment="0" applyProtection="0"/>
    <xf numFmtId="9" fontId="0" fillId="0" borderId="0" applyFont="0" applyFill="0" applyBorder="0" applyAlignment="0" applyProtection="0"/>
  </cellStyleXfs>
  <cellXfs count="690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7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74" fontId="17" fillId="0" borderId="11" xfId="0" applyNumberFormat="1" applyFont="1" applyFill="1" applyBorder="1" applyAlignment="1" applyProtection="1">
      <alignment vertical="center" wrapText="1"/>
      <protection locked="0"/>
    </xf>
    <xf numFmtId="17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5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74" fontId="0" fillId="0" borderId="0" xfId="0" applyNumberFormat="1" applyFill="1" applyAlignment="1">
      <alignment vertical="center" wrapText="1"/>
    </xf>
    <xf numFmtId="174" fontId="0" fillId="0" borderId="0" xfId="0" applyNumberFormat="1" applyFill="1" applyAlignment="1">
      <alignment horizontal="center" vertical="center" wrapText="1"/>
    </xf>
    <xf numFmtId="174" fontId="5" fillId="0" borderId="0" xfId="0" applyNumberFormat="1" applyFont="1" applyFill="1" applyAlignment="1">
      <alignment horizontal="right" vertical="center"/>
    </xf>
    <xf numFmtId="174" fontId="3" fillId="0" borderId="0" xfId="0" applyNumberFormat="1" applyFont="1" applyFill="1" applyAlignment="1">
      <alignment horizontal="center" vertical="center" wrapText="1"/>
    </xf>
    <xf numFmtId="17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74" fontId="5" fillId="0" borderId="0" xfId="0" applyNumberFormat="1" applyFont="1" applyFill="1" applyAlignment="1" applyProtection="1">
      <alignment horizontal="right" wrapText="1"/>
      <protection/>
    </xf>
    <xf numFmtId="174" fontId="7" fillId="0" borderId="26" xfId="0" applyNumberFormat="1" applyFont="1" applyFill="1" applyBorder="1" applyAlignment="1" applyProtection="1">
      <alignment horizontal="center" vertical="center" wrapText="1"/>
      <protection/>
    </xf>
    <xf numFmtId="174" fontId="15" fillId="0" borderId="27" xfId="0" applyNumberFormat="1" applyFont="1" applyFill="1" applyBorder="1" applyAlignment="1" applyProtection="1">
      <alignment horizontal="center" vertical="center" wrapText="1"/>
      <protection/>
    </xf>
    <xf numFmtId="174" fontId="15" fillId="0" borderId="28" xfId="0" applyNumberFormat="1" applyFont="1" applyFill="1" applyBorder="1" applyAlignment="1" applyProtection="1">
      <alignment horizontal="center" vertical="center" wrapText="1"/>
      <protection/>
    </xf>
    <xf numFmtId="174" fontId="0" fillId="0" borderId="0" xfId="0" applyNumberFormat="1" applyFill="1" applyAlignment="1" applyProtection="1">
      <alignment vertical="center" wrapText="1"/>
      <protection/>
    </xf>
    <xf numFmtId="174" fontId="17" fillId="0" borderId="29" xfId="0" applyNumberFormat="1" applyFont="1" applyFill="1" applyBorder="1" applyAlignment="1" applyProtection="1">
      <alignment vertical="center" wrapText="1"/>
      <protection/>
    </xf>
    <xf numFmtId="17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4" fontId="17" fillId="0" borderId="30" xfId="0" applyNumberFormat="1" applyFont="1" applyFill="1" applyBorder="1" applyAlignment="1" applyProtection="1">
      <alignment vertical="center" wrapText="1"/>
      <protection/>
    </xf>
    <xf numFmtId="174" fontId="15" fillId="0" borderId="23" xfId="0" applyNumberFormat="1" applyFont="1" applyFill="1" applyBorder="1" applyAlignment="1" applyProtection="1">
      <alignment vertical="center" wrapText="1"/>
      <protection/>
    </xf>
    <xf numFmtId="174" fontId="15" fillId="0" borderId="26" xfId="0" applyNumberFormat="1" applyFont="1" applyFill="1" applyBorder="1" applyAlignment="1" applyProtection="1">
      <alignment vertical="center" wrapText="1"/>
      <protection/>
    </xf>
    <xf numFmtId="174" fontId="3" fillId="0" borderId="0" xfId="0" applyNumberFormat="1" applyFont="1" applyFill="1" applyAlignment="1">
      <alignment vertical="center" wrapText="1"/>
    </xf>
    <xf numFmtId="17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4" fontId="14" fillId="0" borderId="11" xfId="0" applyNumberFormat="1" applyFont="1" applyFill="1" applyBorder="1" applyAlignment="1" applyProtection="1">
      <alignment vertical="center" wrapText="1"/>
      <protection locked="0"/>
    </xf>
    <xf numFmtId="174" fontId="14" fillId="0" borderId="29" xfId="0" applyNumberFormat="1" applyFont="1" applyFill="1" applyBorder="1" applyAlignment="1" applyProtection="1">
      <alignment vertical="center" wrapText="1"/>
      <protection/>
    </xf>
    <xf numFmtId="17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4" fontId="14" fillId="0" borderId="15" xfId="0" applyNumberFormat="1" applyFont="1" applyFill="1" applyBorder="1" applyAlignment="1" applyProtection="1">
      <alignment vertical="center" wrapText="1"/>
      <protection locked="0"/>
    </xf>
    <xf numFmtId="174" fontId="14" fillId="0" borderId="30" xfId="0" applyNumberFormat="1" applyFont="1" applyFill="1" applyBorder="1" applyAlignment="1" applyProtection="1">
      <alignment vertical="center" wrapText="1"/>
      <protection/>
    </xf>
    <xf numFmtId="17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74" fontId="17" fillId="0" borderId="31" xfId="0" applyNumberFormat="1" applyFont="1" applyFill="1" applyBorder="1" applyAlignment="1" applyProtection="1">
      <alignment vertical="center" wrapText="1"/>
      <protection/>
    </xf>
    <xf numFmtId="17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7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7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74" fontId="9" fillId="0" borderId="0" xfId="0" applyNumberFormat="1" applyFont="1" applyFill="1" applyAlignment="1">
      <alignment horizontal="center" vertical="center" wrapText="1"/>
    </xf>
    <xf numFmtId="17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7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6" xfId="0" applyFont="1" applyFill="1" applyBorder="1" applyAlignment="1" applyProtection="1">
      <alignment vertical="center" wrapText="1"/>
      <protection locked="0"/>
    </xf>
    <xf numFmtId="17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8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74" fontId="17" fillId="0" borderId="39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74" fontId="17" fillId="0" borderId="2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74" fontId="17" fillId="0" borderId="35" xfId="59" applyNumberFormat="1" applyFont="1" applyFill="1" applyBorder="1" applyAlignment="1" applyProtection="1">
      <alignment vertical="center"/>
      <protection/>
    </xf>
    <xf numFmtId="174" fontId="15" fillId="0" borderId="26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74" fontId="15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74" fontId="15" fillId="33" borderId="23" xfId="0" applyNumberFormat="1" applyFont="1" applyFill="1" applyBorder="1" applyAlignment="1" applyProtection="1">
      <alignment vertical="center" wrapText="1"/>
      <protection/>
    </xf>
    <xf numFmtId="17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7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7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1" xfId="0" applyFont="1" applyFill="1" applyBorder="1" applyAlignment="1" applyProtection="1">
      <alignment horizontal="right"/>
      <protection/>
    </xf>
    <xf numFmtId="174" fontId="16" fillId="0" borderId="41" xfId="58" applyNumberFormat="1" applyFont="1" applyFill="1" applyBorder="1" applyAlignment="1" applyProtection="1">
      <alignment horizontal="left" vertical="center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6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7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2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74" fontId="17" fillId="0" borderId="12" xfId="0" applyNumberFormat="1" applyFont="1" applyFill="1" applyBorder="1" applyAlignment="1" applyProtection="1">
      <alignment vertical="center"/>
      <protection locked="0"/>
    </xf>
    <xf numFmtId="174" fontId="17" fillId="0" borderId="11" xfId="0" applyNumberFormat="1" applyFont="1" applyFill="1" applyBorder="1" applyAlignment="1" applyProtection="1">
      <alignment vertical="center"/>
      <protection locked="0"/>
    </xf>
    <xf numFmtId="17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3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76" fontId="15" fillId="0" borderId="26" xfId="40" applyNumberFormat="1" applyFont="1" applyFill="1" applyBorder="1" applyAlignment="1" applyProtection="1">
      <alignment/>
      <protection/>
    </xf>
    <xf numFmtId="176" fontId="17" fillId="0" borderId="43" xfId="40" applyNumberFormat="1" applyFont="1" applyFill="1" applyBorder="1" applyAlignment="1" applyProtection="1">
      <alignment/>
      <protection locked="0"/>
    </xf>
    <xf numFmtId="176" fontId="17" fillId="0" borderId="29" xfId="40" applyNumberFormat="1" applyFont="1" applyFill="1" applyBorder="1" applyAlignment="1" applyProtection="1">
      <alignment/>
      <protection locked="0"/>
    </xf>
    <xf numFmtId="176" fontId="17" fillId="0" borderId="30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174" fontId="0" fillId="0" borderId="0" xfId="0" applyNumberFormat="1" applyFill="1" applyAlignment="1" applyProtection="1">
      <alignment horizontal="center" vertical="center" wrapText="1"/>
      <protection/>
    </xf>
    <xf numFmtId="174" fontId="7" fillId="0" borderId="22" xfId="0" applyNumberFormat="1" applyFont="1" applyFill="1" applyBorder="1" applyAlignment="1" applyProtection="1">
      <alignment horizontal="center" vertical="center" wrapText="1"/>
      <protection/>
    </xf>
    <xf numFmtId="174" fontId="7" fillId="0" borderId="23" xfId="0" applyNumberFormat="1" applyFont="1" applyFill="1" applyBorder="1" applyAlignment="1" applyProtection="1">
      <alignment horizontal="center" vertical="center" wrapText="1"/>
      <protection/>
    </xf>
    <xf numFmtId="174" fontId="7" fillId="0" borderId="22" xfId="0" applyNumberFormat="1" applyFont="1" applyFill="1" applyBorder="1" applyAlignment="1" applyProtection="1">
      <alignment horizontal="left" vertical="center" wrapText="1"/>
      <protection/>
    </xf>
    <xf numFmtId="17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74" fontId="15" fillId="0" borderId="28" xfId="0" applyNumberFormat="1" applyFont="1" applyFill="1" applyBorder="1" applyAlignment="1" applyProtection="1">
      <alignment vertical="center" wrapText="1"/>
      <protection/>
    </xf>
    <xf numFmtId="174" fontId="15" fillId="0" borderId="44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74" fontId="0" fillId="34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3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74" fontId="2" fillId="0" borderId="0" xfId="0" applyNumberFormat="1" applyFont="1" applyFill="1" applyAlignment="1" applyProtection="1">
      <alignment horizontal="left" vertical="center" wrapText="1"/>
      <protection/>
    </xf>
    <xf numFmtId="174" fontId="2" fillId="0" borderId="0" xfId="0" applyNumberFormat="1" applyFont="1" applyFill="1" applyAlignment="1" applyProtection="1">
      <alignment vertical="center" wrapText="1"/>
      <protection/>
    </xf>
    <xf numFmtId="174" fontId="14" fillId="0" borderId="0" xfId="0" applyNumberFormat="1" applyFont="1" applyFill="1" applyAlignment="1" applyProtection="1">
      <alignment vertical="center" wrapText="1"/>
      <protection/>
    </xf>
    <xf numFmtId="0" fontId="7" fillId="0" borderId="45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174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49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9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74" fontId="15" fillId="0" borderId="35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74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74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74" fontId="15" fillId="0" borderId="23" xfId="0" applyNumberFormat="1" applyFont="1" applyFill="1" applyBorder="1" applyAlignment="1" applyProtection="1">
      <alignment vertical="center"/>
      <protection/>
    </xf>
    <xf numFmtId="174" fontId="15" fillId="0" borderId="26" xfId="0" applyNumberFormat="1" applyFont="1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7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7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74" fontId="7" fillId="0" borderId="55" xfId="0" applyNumberFormat="1" applyFont="1" applyFill="1" applyBorder="1" applyAlignment="1" applyProtection="1">
      <alignment horizontal="center" vertical="center"/>
      <protection/>
    </xf>
    <xf numFmtId="174" fontId="7" fillId="0" borderId="37" xfId="0" applyNumberFormat="1" applyFont="1" applyFill="1" applyBorder="1" applyAlignment="1" applyProtection="1">
      <alignment horizontal="center" vertical="center" wrapText="1"/>
      <protection/>
    </xf>
    <xf numFmtId="174" fontId="15" fillId="0" borderId="50" xfId="0" applyNumberFormat="1" applyFont="1" applyFill="1" applyBorder="1" applyAlignment="1" applyProtection="1">
      <alignment horizontal="center" vertical="center" wrapText="1"/>
      <protection/>
    </xf>
    <xf numFmtId="174" fontId="15" fillId="0" borderId="31" xfId="0" applyNumberFormat="1" applyFont="1" applyFill="1" applyBorder="1" applyAlignment="1" applyProtection="1">
      <alignment horizontal="center" vertical="center" wrapText="1"/>
      <protection/>
    </xf>
    <xf numFmtId="174" fontId="15" fillId="0" borderId="56" xfId="0" applyNumberFormat="1" applyFont="1" applyFill="1" applyBorder="1" applyAlignment="1" applyProtection="1">
      <alignment horizontal="center" vertical="center" wrapText="1"/>
      <protection/>
    </xf>
    <xf numFmtId="174" fontId="15" fillId="0" borderId="26" xfId="0" applyNumberFormat="1" applyFont="1" applyFill="1" applyBorder="1" applyAlignment="1" applyProtection="1">
      <alignment horizontal="center" vertical="center" wrapText="1"/>
      <protection/>
    </xf>
    <xf numFmtId="174" fontId="15" fillId="0" borderId="57" xfId="0" applyNumberFormat="1" applyFont="1" applyFill="1" applyBorder="1" applyAlignment="1" applyProtection="1">
      <alignment horizontal="center" vertical="center" wrapText="1"/>
      <protection/>
    </xf>
    <xf numFmtId="174" fontId="15" fillId="0" borderId="22" xfId="0" applyNumberFormat="1" applyFont="1" applyFill="1" applyBorder="1" applyAlignment="1" applyProtection="1">
      <alignment horizontal="center" vertical="center" wrapText="1"/>
      <protection/>
    </xf>
    <xf numFmtId="17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74" fontId="15" fillId="0" borderId="17" xfId="0" applyNumberFormat="1" applyFont="1" applyFill="1" applyBorder="1" applyAlignment="1" applyProtection="1">
      <alignment horizontal="center" vertical="center" wrapText="1"/>
      <protection/>
    </xf>
    <xf numFmtId="174" fontId="17" fillId="0" borderId="32" xfId="0" applyNumberFormat="1" applyFont="1" applyFill="1" applyBorder="1" applyAlignment="1" applyProtection="1">
      <alignment vertical="center" wrapText="1"/>
      <protection/>
    </xf>
    <xf numFmtId="174" fontId="15" fillId="0" borderId="19" xfId="0" applyNumberFormat="1" applyFont="1" applyFill="1" applyBorder="1" applyAlignment="1" applyProtection="1">
      <alignment horizontal="center" vertical="center" wrapText="1"/>
      <protection/>
    </xf>
    <xf numFmtId="174" fontId="17" fillId="0" borderId="33" xfId="0" applyNumberFormat="1" applyFont="1" applyFill="1" applyBorder="1" applyAlignment="1" applyProtection="1">
      <alignment vertical="center" wrapText="1"/>
      <protection/>
    </xf>
    <xf numFmtId="17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74" fontId="15" fillId="0" borderId="16" xfId="0" applyNumberFormat="1" applyFont="1" applyFill="1" applyBorder="1" applyAlignment="1" applyProtection="1">
      <alignment horizontal="center" vertical="center" wrapText="1"/>
      <protection/>
    </xf>
    <xf numFmtId="174" fontId="17" fillId="0" borderId="57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74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74" fontId="15" fillId="0" borderId="38" xfId="58" applyNumberFormat="1" applyFont="1" applyFill="1" applyBorder="1" applyAlignment="1" applyProtection="1">
      <alignment horizontal="right" vertical="center" wrapText="1" indent="1"/>
      <protection/>
    </xf>
    <xf numFmtId="17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74" fontId="17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74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74" fontId="22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1" xfId="0" applyFont="1" applyFill="1" applyBorder="1" applyAlignment="1" applyProtection="1">
      <alignment horizontal="right" vertical="center"/>
      <protection/>
    </xf>
    <xf numFmtId="17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7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7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4" fontId="6" fillId="0" borderId="0" xfId="0" applyNumberFormat="1" applyFont="1" applyFill="1" applyAlignment="1" applyProtection="1">
      <alignment horizontal="centerContinuous" vertical="center" wrapText="1"/>
      <protection/>
    </xf>
    <xf numFmtId="174" fontId="0" fillId="0" borderId="0" xfId="0" applyNumberFormat="1" applyFill="1" applyAlignment="1" applyProtection="1">
      <alignment horizontal="centerContinuous" vertical="center"/>
      <protection/>
    </xf>
    <xf numFmtId="174" fontId="5" fillId="0" borderId="0" xfId="0" applyNumberFormat="1" applyFont="1" applyFill="1" applyAlignment="1" applyProtection="1">
      <alignment horizontal="right" vertical="center"/>
      <protection/>
    </xf>
    <xf numFmtId="17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7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7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74" fontId="3" fillId="0" borderId="0" xfId="0" applyNumberFormat="1" applyFont="1" applyFill="1" applyAlignment="1" applyProtection="1">
      <alignment horizontal="center" vertical="center" wrapText="1"/>
      <protection/>
    </xf>
    <xf numFmtId="174" fontId="15" fillId="0" borderId="31" xfId="0" applyNumberFormat="1" applyFont="1" applyFill="1" applyBorder="1" applyAlignment="1" applyProtection="1">
      <alignment horizontal="center" vertical="center" wrapText="1"/>
      <protection/>
    </xf>
    <xf numFmtId="174" fontId="15" fillId="0" borderId="22" xfId="0" applyNumberFormat="1" applyFont="1" applyFill="1" applyBorder="1" applyAlignment="1" applyProtection="1">
      <alignment horizontal="center" vertical="center" wrapText="1"/>
      <protection/>
    </xf>
    <xf numFmtId="174" fontId="15" fillId="0" borderId="23" xfId="0" applyNumberFormat="1" applyFont="1" applyFill="1" applyBorder="1" applyAlignment="1" applyProtection="1">
      <alignment horizontal="center" vertical="center" wrapText="1"/>
      <protection/>
    </xf>
    <xf numFmtId="174" fontId="15" fillId="0" borderId="26" xfId="0" applyNumberFormat="1" applyFont="1" applyFill="1" applyBorder="1" applyAlignment="1" applyProtection="1">
      <alignment horizontal="center" vertical="center" wrapText="1"/>
      <protection/>
    </xf>
    <xf numFmtId="174" fontId="15" fillId="0" borderId="0" xfId="0" applyNumberFormat="1" applyFont="1" applyFill="1" applyAlignment="1" applyProtection="1">
      <alignment horizontal="center" vertical="center" wrapText="1"/>
      <protection/>
    </xf>
    <xf numFmtId="174" fontId="0" fillId="0" borderId="34" xfId="0" applyNumberFormat="1" applyFill="1" applyBorder="1" applyAlignment="1" applyProtection="1">
      <alignment horizontal="left" vertical="center" wrapText="1" indent="1"/>
      <protection/>
    </xf>
    <xf numFmtId="17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32" xfId="0" applyNumberFormat="1" applyFill="1" applyBorder="1" applyAlignment="1" applyProtection="1">
      <alignment horizontal="left" vertical="center" wrapText="1" indent="1"/>
      <protection/>
    </xf>
    <xf numFmtId="17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74" fontId="17" fillId="0" borderId="59" xfId="0" applyNumberFormat="1" applyFont="1" applyFill="1" applyBorder="1" applyAlignment="1" applyProtection="1">
      <alignment horizontal="left" vertical="center" wrapText="1" indent="1"/>
      <protection/>
    </xf>
    <xf numFmtId="174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57" xfId="0" applyNumberFormat="1" applyFont="1" applyFill="1" applyBorder="1" applyAlignment="1" applyProtection="1">
      <alignment horizontal="left" vertical="center" wrapText="1" indent="1"/>
      <protection/>
    </xf>
    <xf numFmtId="17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7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7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7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74" fontId="3" fillId="0" borderId="42" xfId="0" applyNumberFormat="1" applyFont="1" applyFill="1" applyBorder="1" applyAlignment="1" applyProtection="1">
      <alignment horizontal="right" vertical="center" wrapText="1" indent="1"/>
      <protection/>
    </xf>
    <xf numFmtId="17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7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7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7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7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7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7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7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76" fontId="17" fillId="0" borderId="60" xfId="40" applyNumberFormat="1" applyFont="1" applyFill="1" applyBorder="1" applyAlignment="1" applyProtection="1">
      <alignment/>
      <protection locked="0"/>
    </xf>
    <xf numFmtId="176" fontId="17" fillId="0" borderId="53" xfId="40" applyNumberFormat="1" applyFont="1" applyFill="1" applyBorder="1" applyAlignment="1" applyProtection="1">
      <alignment/>
      <protection locked="0"/>
    </xf>
    <xf numFmtId="176" fontId="17" fillId="0" borderId="48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 quotePrefix="1">
      <alignment horizontal="right" vertical="center" indent="1"/>
      <protection/>
    </xf>
    <xf numFmtId="0" fontId="7" fillId="0" borderId="38" xfId="0" applyFont="1" applyFill="1" applyBorder="1" applyAlignment="1" applyProtection="1">
      <alignment horizontal="right" vertical="center" wrapText="1" indent="1"/>
      <protection/>
    </xf>
    <xf numFmtId="174" fontId="7" fillId="0" borderId="48" xfId="0" applyNumberFormat="1" applyFont="1" applyFill="1" applyBorder="1" applyAlignment="1" applyProtection="1">
      <alignment horizontal="right" vertical="center" wrapText="1" indent="1"/>
      <protection/>
    </xf>
    <xf numFmtId="17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42" xfId="0" applyNumberFormat="1" applyFont="1" applyFill="1" applyBorder="1" applyAlignment="1" applyProtection="1">
      <alignment horizontal="right" vertical="center" wrapText="1" indent="1"/>
      <protection/>
    </xf>
    <xf numFmtId="17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74" fontId="15" fillId="0" borderId="42" xfId="0" applyNumberFormat="1" applyFont="1" applyFill="1" applyBorder="1" applyAlignment="1" applyProtection="1">
      <alignment horizontal="right" vertical="center" wrapText="1" indent="1"/>
      <protection/>
    </xf>
    <xf numFmtId="17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3" xfId="0" applyNumberFormat="1" applyFont="1" applyFill="1" applyBorder="1" applyAlignment="1" applyProtection="1">
      <alignment horizontal="right" vertical="center"/>
      <protection/>
    </xf>
    <xf numFmtId="49" fontId="7" fillId="0" borderId="6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2" xfId="58" applyFont="1" applyFill="1" applyBorder="1" applyAlignment="1" applyProtection="1">
      <alignment horizontal="center" vertical="center" wrapText="1"/>
      <protection/>
    </xf>
    <xf numFmtId="0" fontId="6" fillId="0" borderId="62" xfId="58" applyFont="1" applyFill="1" applyBorder="1" applyAlignment="1" applyProtection="1">
      <alignment vertical="center" wrapText="1"/>
      <protection/>
    </xf>
    <xf numFmtId="174" fontId="6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2" xfId="58" applyFont="1" applyFill="1" applyBorder="1" applyAlignment="1" applyProtection="1">
      <alignment horizontal="right" vertical="center" wrapText="1" indent="1"/>
      <protection locked="0"/>
    </xf>
    <xf numFmtId="17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4" fontId="0" fillId="0" borderId="57" xfId="0" applyNumberFormat="1" applyFill="1" applyBorder="1" applyAlignment="1" applyProtection="1">
      <alignment horizontal="left" vertical="center" wrapText="1" indent="1"/>
      <protection/>
    </xf>
    <xf numFmtId="17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74" fontId="17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7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7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49" xfId="58" applyFont="1" applyFill="1" applyBorder="1" applyAlignment="1" applyProtection="1">
      <alignment horizontal="center" vertical="center" wrapText="1"/>
      <protection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174" fontId="17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74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7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7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7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17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7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17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7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7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74" fontId="5" fillId="0" borderId="0" xfId="0" applyNumberFormat="1" applyFont="1" applyFill="1" applyAlignment="1" applyProtection="1">
      <alignment horizontal="right"/>
      <protection/>
    </xf>
    <xf numFmtId="174" fontId="4" fillId="0" borderId="0" xfId="0" applyNumberFormat="1" applyFont="1" applyFill="1" applyAlignment="1" applyProtection="1">
      <alignment vertical="center"/>
      <protection/>
    </xf>
    <xf numFmtId="174" fontId="4" fillId="0" borderId="0" xfId="0" applyNumberFormat="1" applyFont="1" applyFill="1" applyAlignment="1" applyProtection="1">
      <alignment horizontal="center" vertical="center"/>
      <protection/>
    </xf>
    <xf numFmtId="17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8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74" fontId="15" fillId="0" borderId="4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6" xfId="58" applyFont="1" applyFill="1" applyBorder="1" applyAlignment="1" applyProtection="1">
      <alignment horizontal="left" vertical="center" wrapText="1" indent="7"/>
      <protection/>
    </xf>
    <xf numFmtId="17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7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1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74" fontId="15" fillId="0" borderId="65" xfId="58" applyNumberFormat="1" applyFont="1" applyFill="1" applyBorder="1" applyAlignment="1" applyProtection="1">
      <alignment horizontal="right" vertical="center" wrapText="1" indent="1"/>
      <protection/>
    </xf>
    <xf numFmtId="174" fontId="17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61" xfId="58" applyNumberFormat="1" applyFont="1" applyFill="1" applyBorder="1" applyAlignment="1" applyProtection="1">
      <alignment horizontal="right" vertical="center" wrapText="1" indent="1"/>
      <protection/>
    </xf>
    <xf numFmtId="174" fontId="22" fillId="0" borderId="42" xfId="0" applyNumberFormat="1" applyFont="1" applyBorder="1" applyAlignment="1" applyProtection="1">
      <alignment horizontal="right" vertical="center" wrapText="1" indent="1"/>
      <protection/>
    </xf>
    <xf numFmtId="174" fontId="22" fillId="0" borderId="42" xfId="0" applyNumberFormat="1" applyFont="1" applyBorder="1" applyAlignment="1" applyProtection="1">
      <alignment horizontal="right" vertical="center" wrapText="1" indent="1"/>
      <protection locked="0"/>
    </xf>
    <xf numFmtId="174" fontId="20" fillId="0" borderId="42" xfId="0" applyNumberFormat="1" applyFont="1" applyBorder="1" applyAlignment="1" applyProtection="1" quotePrefix="1">
      <alignment horizontal="right" vertical="center" wrapText="1" indent="1"/>
      <protection/>
    </xf>
    <xf numFmtId="17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74" fontId="22" fillId="0" borderId="23" xfId="0" applyNumberFormat="1" applyFont="1" applyBorder="1" applyAlignment="1" applyProtection="1">
      <alignment horizontal="right" vertical="center" wrapText="1" indent="1"/>
      <protection/>
    </xf>
    <xf numFmtId="17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7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5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7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74" fontId="15" fillId="0" borderId="61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2" xfId="58" applyFont="1" applyFill="1" applyBorder="1" applyAlignment="1" applyProtection="1">
      <alignment horizontal="right" vertical="center" wrapText="1" indent="1"/>
      <protection/>
    </xf>
    <xf numFmtId="174" fontId="17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7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7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74" fontId="20" fillId="0" borderId="42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26" xfId="58" applyFont="1" applyFill="1" applyBorder="1" applyAlignment="1" applyProtection="1">
      <alignment horizontal="center" vertical="center"/>
      <protection/>
    </xf>
    <xf numFmtId="174" fontId="7" fillId="0" borderId="26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74" fontId="15" fillId="0" borderId="44" xfId="0" applyNumberFormat="1" applyFont="1" applyFill="1" applyBorder="1" applyAlignment="1" applyProtection="1">
      <alignment horizontal="center" vertical="center" wrapText="1"/>
      <protection/>
    </xf>
    <xf numFmtId="174" fontId="15" fillId="0" borderId="4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76" fontId="30" fillId="0" borderId="12" xfId="40" applyNumberFormat="1" applyFont="1" applyFill="1" applyBorder="1" applyAlignment="1" applyProtection="1">
      <alignment/>
      <protection locked="0"/>
    </xf>
    <xf numFmtId="176" fontId="30" fillId="0" borderId="35" xfId="40" applyNumberFormat="1" applyFont="1" applyFill="1" applyBorder="1" applyAlignment="1">
      <alignment/>
    </xf>
    <xf numFmtId="176" fontId="30" fillId="0" borderId="11" xfId="40" applyNumberFormat="1" applyFont="1" applyFill="1" applyBorder="1" applyAlignment="1" applyProtection="1">
      <alignment/>
      <protection locked="0"/>
    </xf>
    <xf numFmtId="176" fontId="30" fillId="0" borderId="29" xfId="40" applyNumberFormat="1" applyFont="1" applyFill="1" applyBorder="1" applyAlignment="1">
      <alignment/>
    </xf>
    <xf numFmtId="176" fontId="30" fillId="0" borderId="15" xfId="40" applyNumberFormat="1" applyFont="1" applyFill="1" applyBorder="1" applyAlignment="1" applyProtection="1">
      <alignment/>
      <protection locked="0"/>
    </xf>
    <xf numFmtId="176" fontId="31" fillId="0" borderId="23" xfId="58" applyNumberFormat="1" applyFont="1" applyFill="1" applyBorder="1">
      <alignment/>
      <protection/>
    </xf>
    <xf numFmtId="176" fontId="31" fillId="0" borderId="26" xfId="58" applyNumberFormat="1" applyFont="1" applyFill="1" applyBorder="1">
      <alignment/>
      <protection/>
    </xf>
    <xf numFmtId="49" fontId="30" fillId="0" borderId="23" xfId="0" applyNumberFormat="1" applyFont="1" applyFill="1" applyBorder="1" applyAlignment="1" applyProtection="1">
      <alignment horizontal="center" vertical="center" wrapText="1"/>
      <protection locked="0"/>
    </xf>
    <xf numFmtId="174" fontId="30" fillId="0" borderId="31" xfId="0" applyNumberFormat="1" applyFont="1" applyFill="1" applyBorder="1" applyAlignment="1" applyProtection="1">
      <alignment vertical="center" wrapText="1"/>
      <protection/>
    </xf>
    <xf numFmtId="174" fontId="30" fillId="0" borderId="22" xfId="0" applyNumberFormat="1" applyFont="1" applyFill="1" applyBorder="1" applyAlignment="1" applyProtection="1">
      <alignment vertical="center" wrapText="1"/>
      <protection/>
    </xf>
    <xf numFmtId="174" fontId="30" fillId="0" borderId="23" xfId="0" applyNumberFormat="1" applyFont="1" applyFill="1" applyBorder="1" applyAlignment="1" applyProtection="1">
      <alignment vertical="center" wrapText="1"/>
      <protection/>
    </xf>
    <xf numFmtId="174" fontId="30" fillId="0" borderId="26" xfId="0" applyNumberFormat="1" applyFont="1" applyFill="1" applyBorder="1" applyAlignment="1" applyProtection="1">
      <alignment vertical="center" wrapText="1"/>
      <protection/>
    </xf>
    <xf numFmtId="49" fontId="30" fillId="0" borderId="11" xfId="0" applyNumberFormat="1" applyFont="1" applyFill="1" applyBorder="1" applyAlignment="1" applyProtection="1">
      <alignment horizontal="center" vertical="center" wrapText="1"/>
      <protection locked="0"/>
    </xf>
    <xf numFmtId="174" fontId="30" fillId="0" borderId="32" xfId="0" applyNumberFormat="1" applyFont="1" applyFill="1" applyBorder="1" applyAlignment="1" applyProtection="1">
      <alignment vertical="center" wrapText="1"/>
      <protection locked="0"/>
    </xf>
    <xf numFmtId="174" fontId="30" fillId="0" borderId="17" xfId="0" applyNumberFormat="1" applyFont="1" applyFill="1" applyBorder="1" applyAlignment="1" applyProtection="1">
      <alignment vertical="center" wrapText="1"/>
      <protection locked="0"/>
    </xf>
    <xf numFmtId="174" fontId="30" fillId="0" borderId="11" xfId="0" applyNumberFormat="1" applyFont="1" applyFill="1" applyBorder="1" applyAlignment="1" applyProtection="1">
      <alignment vertical="center" wrapText="1"/>
      <protection locked="0"/>
    </xf>
    <xf numFmtId="174" fontId="30" fillId="0" borderId="29" xfId="0" applyNumberFormat="1" applyFont="1" applyFill="1" applyBorder="1" applyAlignment="1" applyProtection="1">
      <alignment vertical="center" wrapText="1"/>
      <protection locked="0"/>
    </xf>
    <xf numFmtId="49" fontId="30" fillId="0" borderId="15" xfId="0" applyNumberFormat="1" applyFont="1" applyFill="1" applyBorder="1" applyAlignment="1" applyProtection="1">
      <alignment horizontal="center" vertical="center" wrapText="1"/>
      <protection locked="0"/>
    </xf>
    <xf numFmtId="174" fontId="30" fillId="0" borderId="33" xfId="0" applyNumberFormat="1" applyFont="1" applyFill="1" applyBorder="1" applyAlignment="1" applyProtection="1">
      <alignment vertical="center" wrapText="1"/>
      <protection locked="0"/>
    </xf>
    <xf numFmtId="174" fontId="30" fillId="0" borderId="19" xfId="0" applyNumberFormat="1" applyFont="1" applyFill="1" applyBorder="1" applyAlignment="1" applyProtection="1">
      <alignment vertical="center" wrapText="1"/>
      <protection locked="0"/>
    </xf>
    <xf numFmtId="174" fontId="30" fillId="0" borderId="15" xfId="0" applyNumberFormat="1" applyFont="1" applyFill="1" applyBorder="1" applyAlignment="1" applyProtection="1">
      <alignment vertical="center" wrapText="1"/>
      <protection locked="0"/>
    </xf>
    <xf numFmtId="174" fontId="30" fillId="0" borderId="30" xfId="0" applyNumberFormat="1" applyFont="1" applyFill="1" applyBorder="1" applyAlignment="1" applyProtection="1">
      <alignment vertical="center" wrapText="1"/>
      <protection locked="0"/>
    </xf>
    <xf numFmtId="49" fontId="30" fillId="0" borderId="63" xfId="0" applyNumberFormat="1" applyFont="1" applyFill="1" applyBorder="1" applyAlignment="1" applyProtection="1">
      <alignment horizontal="center" vertical="center" wrapText="1"/>
      <protection locked="0"/>
    </xf>
    <xf numFmtId="174" fontId="30" fillId="0" borderId="57" xfId="0" applyNumberFormat="1" applyFont="1" applyFill="1" applyBorder="1" applyAlignment="1" applyProtection="1">
      <alignment vertical="center" wrapText="1"/>
      <protection locked="0"/>
    </xf>
    <xf numFmtId="174" fontId="30" fillId="0" borderId="16" xfId="0" applyNumberFormat="1" applyFont="1" applyFill="1" applyBorder="1" applyAlignment="1" applyProtection="1">
      <alignment vertical="center" wrapText="1"/>
      <protection locked="0"/>
    </xf>
    <xf numFmtId="174" fontId="30" fillId="0" borderId="10" xfId="0" applyNumberFormat="1" applyFont="1" applyFill="1" applyBorder="1" applyAlignment="1" applyProtection="1">
      <alignment vertical="center" wrapText="1"/>
      <protection locked="0"/>
    </xf>
    <xf numFmtId="174" fontId="30" fillId="0" borderId="39" xfId="0" applyNumberFormat="1" applyFont="1" applyFill="1" applyBorder="1" applyAlignment="1" applyProtection="1">
      <alignment vertical="center" wrapText="1"/>
      <protection locked="0"/>
    </xf>
    <xf numFmtId="174" fontId="30" fillId="33" borderId="56" xfId="0" applyNumberFormat="1" applyFont="1" applyFill="1" applyBorder="1" applyAlignment="1" applyProtection="1">
      <alignment horizontal="left" vertical="center" wrapText="1" indent="2"/>
      <protection/>
    </xf>
    <xf numFmtId="174" fontId="32" fillId="0" borderId="10" xfId="59" applyNumberFormat="1" applyFont="1" applyFill="1" applyBorder="1" applyAlignment="1" applyProtection="1">
      <alignment vertical="center"/>
      <protection locked="0"/>
    </xf>
    <xf numFmtId="174" fontId="32" fillId="0" borderId="11" xfId="59" applyNumberFormat="1" applyFont="1" applyFill="1" applyBorder="1" applyAlignment="1" applyProtection="1">
      <alignment vertical="center"/>
      <protection locked="0"/>
    </xf>
    <xf numFmtId="174" fontId="32" fillId="0" borderId="12" xfId="59" applyNumberFormat="1" applyFont="1" applyFill="1" applyBorder="1" applyAlignment="1" applyProtection="1">
      <alignment vertical="center"/>
      <protection locked="0"/>
    </xf>
    <xf numFmtId="174" fontId="33" fillId="0" borderId="23" xfId="59" applyNumberFormat="1" applyFont="1" applyFill="1" applyBorder="1" applyAlignment="1" applyProtection="1">
      <alignment vertical="center"/>
      <protection/>
    </xf>
    <xf numFmtId="174" fontId="33" fillId="0" borderId="23" xfId="59" applyNumberFormat="1" applyFont="1" applyFill="1" applyBorder="1" applyProtection="1">
      <alignment/>
      <protection/>
    </xf>
    <xf numFmtId="3" fontId="30" fillId="0" borderId="43" xfId="0" applyNumberFormat="1" applyFont="1" applyBorder="1" applyAlignment="1" applyProtection="1">
      <alignment horizontal="right" vertical="center" indent="1"/>
      <protection locked="0"/>
    </xf>
    <xf numFmtId="3" fontId="30" fillId="0" borderId="29" xfId="0" applyNumberFormat="1" applyFont="1" applyBorder="1" applyAlignment="1" applyProtection="1">
      <alignment horizontal="right" vertical="center" indent="1"/>
      <protection locked="0"/>
    </xf>
    <xf numFmtId="3" fontId="30" fillId="0" borderId="29" xfId="0" applyNumberFormat="1" applyFont="1" applyFill="1" applyBorder="1" applyAlignment="1" applyProtection="1">
      <alignment horizontal="right" vertical="center" indent="1"/>
      <protection locked="0"/>
    </xf>
    <xf numFmtId="3" fontId="30" fillId="0" borderId="30" xfId="0" applyNumberFormat="1" applyFont="1" applyFill="1" applyBorder="1" applyAlignment="1" applyProtection="1">
      <alignment horizontal="right" vertical="center" indent="1"/>
      <protection locked="0"/>
    </xf>
    <xf numFmtId="3" fontId="31" fillId="0" borderId="26" xfId="0" applyNumberFormat="1" applyFont="1" applyFill="1" applyBorder="1" applyAlignment="1" applyProtection="1">
      <alignment horizontal="right" vertical="center" indent="1"/>
      <protection/>
    </xf>
    <xf numFmtId="0" fontId="34" fillId="0" borderId="0" xfId="0" applyFont="1" applyAlignment="1" applyProtection="1">
      <alignment horizontal="right" vertical="top"/>
      <protection locked="0"/>
    </xf>
    <xf numFmtId="0" fontId="16" fillId="0" borderId="38" xfId="0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74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8" applyFont="1" applyFill="1" applyAlignment="1" applyProtection="1">
      <alignment vertical="center"/>
      <protection/>
    </xf>
    <xf numFmtId="0" fontId="21" fillId="0" borderId="36" xfId="0" applyFont="1" applyBorder="1" applyAlignment="1" applyProtection="1">
      <alignment horizontal="left" vertical="center" wrapText="1" indent="1"/>
      <protection/>
    </xf>
    <xf numFmtId="174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21" fillId="0" borderId="12" xfId="0" applyFont="1" applyBorder="1" applyAlignment="1">
      <alignment horizontal="left" wrapText="1" indent="1"/>
    </xf>
    <xf numFmtId="0" fontId="21" fillId="0" borderId="10" xfId="0" applyFont="1" applyBorder="1" applyAlignment="1">
      <alignment horizontal="left" vertical="center" wrapText="1" indent="1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0" fillId="0" borderId="0" xfId="0" applyAlignment="1">
      <alignment wrapText="1"/>
    </xf>
    <xf numFmtId="0" fontId="35" fillId="0" borderId="11" xfId="0" applyFont="1" applyBorder="1" applyAlignment="1">
      <alignment horizontal="center" wrapText="1"/>
    </xf>
    <xf numFmtId="0" fontId="35" fillId="0" borderId="0" xfId="0" applyFont="1" applyAlignment="1">
      <alignment horizontal="center" wrapText="1"/>
    </xf>
    <xf numFmtId="0" fontId="35" fillId="0" borderId="11" xfId="0" applyFont="1" applyBorder="1" applyAlignment="1">
      <alignment/>
    </xf>
    <xf numFmtId="0" fontId="35" fillId="0" borderId="11" xfId="0" applyFont="1" applyBorder="1" applyAlignment="1">
      <alignment wrapText="1"/>
    </xf>
    <xf numFmtId="3" fontId="35" fillId="0" borderId="11" xfId="0" applyNumberFormat="1" applyFont="1" applyBorder="1" applyAlignment="1">
      <alignment/>
    </xf>
    <xf numFmtId="4" fontId="35" fillId="0" borderId="11" xfId="0" applyNumberFormat="1" applyFont="1" applyBorder="1" applyAlignment="1">
      <alignment/>
    </xf>
    <xf numFmtId="0" fontId="35" fillId="0" borderId="0" xfId="0" applyFont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3" fillId="0" borderId="11" xfId="0" applyFont="1" applyBorder="1" applyAlignment="1">
      <alignment horizontal="left"/>
    </xf>
    <xf numFmtId="0" fontId="36" fillId="0" borderId="11" xfId="0" applyFont="1" applyBorder="1" applyAlignment="1">
      <alignment/>
    </xf>
    <xf numFmtId="0" fontId="36" fillId="0" borderId="11" xfId="0" applyFont="1" applyBorder="1" applyAlignment="1">
      <alignment wrapText="1"/>
    </xf>
    <xf numFmtId="3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0" fontId="37" fillId="0" borderId="11" xfId="0" applyFont="1" applyBorder="1" applyAlignment="1">
      <alignment wrapText="1"/>
    </xf>
    <xf numFmtId="183" fontId="0" fillId="0" borderId="11" xfId="0" applyNumberFormat="1" applyBorder="1" applyAlignment="1">
      <alignment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3" fontId="38" fillId="0" borderId="11" xfId="0" applyNumberFormat="1" applyFont="1" applyBorder="1" applyAlignment="1">
      <alignment/>
    </xf>
    <xf numFmtId="0" fontId="38" fillId="0" borderId="0" xfId="0" applyFont="1" applyAlignment="1">
      <alignment/>
    </xf>
    <xf numFmtId="4" fontId="0" fillId="0" borderId="11" xfId="0" applyNumberForma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3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0" fillId="0" borderId="11" xfId="0" applyNumberFormat="1" applyFont="1" applyBorder="1" applyAlignment="1">
      <alignment/>
    </xf>
    <xf numFmtId="174" fontId="6" fillId="0" borderId="0" xfId="58" applyNumberFormat="1" applyFont="1" applyFill="1" applyBorder="1" applyAlignment="1" applyProtection="1">
      <alignment horizontal="center" vertical="center"/>
      <protection/>
    </xf>
    <xf numFmtId="174" fontId="16" fillId="0" borderId="41" xfId="58" applyNumberFormat="1" applyFont="1" applyFill="1" applyBorder="1" applyAlignment="1" applyProtection="1">
      <alignment horizontal="left" vertical="center"/>
      <protection/>
    </xf>
    <xf numFmtId="174" fontId="16" fillId="0" borderId="41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74" fontId="7" fillId="0" borderId="67" xfId="0" applyNumberFormat="1" applyFont="1" applyFill="1" applyBorder="1" applyAlignment="1" applyProtection="1">
      <alignment horizontal="center" vertical="center" wrapText="1"/>
      <protection/>
    </xf>
    <xf numFmtId="174" fontId="7" fillId="0" borderId="68" xfId="0" applyNumberFormat="1" applyFont="1" applyFill="1" applyBorder="1" applyAlignment="1" applyProtection="1">
      <alignment horizontal="center" vertical="center" wrapText="1"/>
      <protection/>
    </xf>
    <xf numFmtId="174" fontId="8" fillId="0" borderId="0" xfId="0" applyNumberFormat="1" applyFont="1" applyFill="1" applyAlignment="1" applyProtection="1">
      <alignment horizontal="right" textRotation="180" wrapText="1"/>
      <protection/>
    </xf>
    <xf numFmtId="174" fontId="78" fillId="0" borderId="62" xfId="0" applyNumberFormat="1" applyFont="1" applyFill="1" applyBorder="1" applyAlignment="1" applyProtection="1">
      <alignment horizontal="center" vertical="center" wrapText="1"/>
      <protection/>
    </xf>
    <xf numFmtId="174" fontId="7" fillId="0" borderId="69" xfId="0" applyNumberFormat="1" applyFont="1" applyFill="1" applyBorder="1" applyAlignment="1" applyProtection="1">
      <alignment horizontal="center" vertical="center" wrapText="1"/>
      <protection/>
    </xf>
    <xf numFmtId="174" fontId="7" fillId="0" borderId="70" xfId="0" applyNumberFormat="1" applyFont="1" applyFill="1" applyBorder="1" applyAlignment="1" applyProtection="1">
      <alignment horizontal="center" vertical="center" wrapText="1"/>
      <protection/>
    </xf>
    <xf numFmtId="174" fontId="8" fillId="0" borderId="0" xfId="0" applyNumberFormat="1" applyFont="1" applyFill="1" applyAlignment="1" applyProtection="1">
      <alignment horizontal="center" textRotation="180" wrapText="1"/>
      <protection/>
    </xf>
    <xf numFmtId="174" fontId="4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3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2" xfId="58" applyFont="1" applyFill="1" applyBorder="1" applyAlignment="1">
      <alignment horizontal="justify" vertical="center" wrapText="1"/>
      <protection/>
    </xf>
    <xf numFmtId="174" fontId="6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7" fillId="0" borderId="46" xfId="0" applyFont="1" applyFill="1" applyBorder="1" applyAlignment="1" applyProtection="1">
      <alignment horizontal="left" indent="1"/>
      <protection locked="0"/>
    </xf>
    <xf numFmtId="0" fontId="17" fillId="0" borderId="47" xfId="0" applyFont="1" applyFill="1" applyBorder="1" applyAlignment="1" applyProtection="1">
      <alignment horizontal="left" indent="1"/>
      <protection locked="0"/>
    </xf>
    <xf numFmtId="0" fontId="17" fillId="0" borderId="71" xfId="0" applyFont="1" applyFill="1" applyBorder="1" applyAlignment="1" applyProtection="1">
      <alignment horizontal="lef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0" fontId="7" fillId="0" borderId="50" xfId="0" applyFont="1" applyFill="1" applyBorder="1" applyAlignment="1" applyProtection="1">
      <alignment horizontal="left" indent="1"/>
      <protection/>
    </xf>
    <xf numFmtId="0" fontId="7" fillId="0" borderId="51" xfId="0" applyFont="1" applyFill="1" applyBorder="1" applyAlignment="1" applyProtection="1">
      <alignment horizontal="left" indent="1"/>
      <protection/>
    </xf>
    <xf numFmtId="0" fontId="7" fillId="0" borderId="49" xfId="0" applyFont="1" applyFill="1" applyBorder="1" applyAlignment="1" applyProtection="1">
      <alignment horizontal="left" indent="1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7" fillId="0" borderId="72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73" xfId="0" applyFont="1" applyFill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17" fillId="0" borderId="64" xfId="0" applyFont="1" applyFill="1" applyBorder="1" applyAlignment="1" applyProtection="1">
      <alignment horizontal="left" indent="1"/>
      <protection locked="0"/>
    </xf>
    <xf numFmtId="0" fontId="17" fillId="0" borderId="74" xfId="0" applyFont="1" applyFill="1" applyBorder="1" applyAlignment="1" applyProtection="1">
      <alignment horizontal="left" indent="1"/>
      <protection locked="0"/>
    </xf>
    <xf numFmtId="0" fontId="17" fillId="0" borderId="75" xfId="0" applyFont="1" applyFill="1" applyBorder="1" applyAlignment="1" applyProtection="1">
      <alignment horizontal="left" indent="1"/>
      <protection locked="0"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3" xfId="0" applyFont="1" applyFill="1" applyBorder="1" applyAlignment="1" applyProtection="1">
      <alignment horizontal="right" inden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74" fontId="8" fillId="0" borderId="59" xfId="0" applyNumberFormat="1" applyFont="1" applyFill="1" applyBorder="1" applyAlignment="1" applyProtection="1">
      <alignment horizontal="center" vertical="top" textRotation="180" wrapText="1"/>
      <protection/>
    </xf>
    <xf numFmtId="174" fontId="6" fillId="0" borderId="0" xfId="0" applyNumberFormat="1" applyFont="1" applyFill="1" applyAlignment="1" applyProtection="1">
      <alignment horizontal="center" vertical="center" wrapText="1"/>
      <protection/>
    </xf>
    <xf numFmtId="174" fontId="7" fillId="0" borderId="50" xfId="0" applyNumberFormat="1" applyFont="1" applyFill="1" applyBorder="1" applyAlignment="1" applyProtection="1">
      <alignment horizontal="left" vertical="center" wrapText="1" indent="2"/>
      <protection/>
    </xf>
    <xf numFmtId="174" fontId="7" fillId="0" borderId="42" xfId="0" applyNumberFormat="1" applyFont="1" applyFill="1" applyBorder="1" applyAlignment="1" applyProtection="1">
      <alignment horizontal="left" vertical="center" wrapText="1" indent="2"/>
      <protection/>
    </xf>
    <xf numFmtId="174" fontId="7" fillId="0" borderId="67" xfId="0" applyNumberFormat="1" applyFont="1" applyFill="1" applyBorder="1" applyAlignment="1" applyProtection="1">
      <alignment horizontal="center" vertical="center"/>
      <protection/>
    </xf>
    <xf numFmtId="174" fontId="7" fillId="0" borderId="68" xfId="0" applyNumberFormat="1" applyFont="1" applyFill="1" applyBorder="1" applyAlignment="1" applyProtection="1">
      <alignment horizontal="center" vertical="center"/>
      <protection/>
    </xf>
    <xf numFmtId="174" fontId="7" fillId="0" borderId="64" xfId="0" applyNumberFormat="1" applyFont="1" applyFill="1" applyBorder="1" applyAlignment="1" applyProtection="1">
      <alignment horizontal="center" vertical="center"/>
      <protection/>
    </xf>
    <xf numFmtId="174" fontId="7" fillId="0" borderId="74" xfId="0" applyNumberFormat="1" applyFont="1" applyFill="1" applyBorder="1" applyAlignment="1" applyProtection="1">
      <alignment horizontal="center" vertical="center"/>
      <protection/>
    </xf>
    <xf numFmtId="174" fontId="7" fillId="0" borderId="60" xfId="0" applyNumberFormat="1" applyFont="1" applyFill="1" applyBorder="1" applyAlignment="1" applyProtection="1">
      <alignment horizontal="center" vertical="center"/>
      <protection/>
    </xf>
    <xf numFmtId="174" fontId="7" fillId="0" borderId="67" xfId="0" applyNumberFormat="1" applyFont="1" applyFill="1" applyBorder="1" applyAlignment="1" applyProtection="1">
      <alignment horizontal="center" vertical="center" wrapText="1"/>
      <protection/>
    </xf>
    <xf numFmtId="174" fontId="7" fillId="0" borderId="68" xfId="0" applyNumberFormat="1" applyFont="1" applyFill="1" applyBorder="1" applyAlignment="1" applyProtection="1">
      <alignment horizontal="center" vertical="center" wrapText="1"/>
      <protection/>
    </xf>
    <xf numFmtId="0" fontId="17" fillId="0" borderId="62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6" xfId="59" applyFont="1" applyFill="1" applyBorder="1" applyAlignment="1" applyProtection="1">
      <alignment horizontal="left" vertical="center" indent="1"/>
      <protection/>
    </xf>
    <xf numFmtId="0" fontId="16" fillId="0" borderId="51" xfId="59" applyFont="1" applyFill="1" applyBorder="1" applyAlignment="1" applyProtection="1">
      <alignment horizontal="left" vertical="center" indent="1"/>
      <protection/>
    </xf>
    <xf numFmtId="0" fontId="16" fillId="0" borderId="42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58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3" fontId="6" fillId="0" borderId="58" xfId="0" applyNumberFormat="1" applyFont="1" applyBorder="1" applyAlignment="1">
      <alignment horizontal="right"/>
    </xf>
    <xf numFmtId="3" fontId="6" fillId="0" borderId="76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0" fontId="16" fillId="0" borderId="0" xfId="0" applyFont="1" applyAlignment="1" applyProtection="1">
      <alignment horizontal="right"/>
      <protection/>
    </xf>
    <xf numFmtId="0" fontId="7" fillId="0" borderId="50" xfId="0" applyFont="1" applyBorder="1" applyAlignment="1" applyProtection="1">
      <alignment horizontal="left" vertical="center" indent="2"/>
      <protection/>
    </xf>
    <xf numFmtId="0" fontId="7" fillId="0" borderId="49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E30" sqref="E30:E3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151</v>
      </c>
    </row>
    <row r="4" spans="1:2" ht="12.75">
      <c r="A4" s="131"/>
      <c r="B4" s="131"/>
    </row>
    <row r="5" spans="1:2" s="143" customFormat="1" ht="15.75">
      <c r="A5" s="85" t="s">
        <v>571</v>
      </c>
      <c r="B5" s="142"/>
    </row>
    <row r="6" spans="1:2" ht="12.75">
      <c r="A6" s="131"/>
      <c r="B6" s="131"/>
    </row>
    <row r="7" spans="1:2" ht="12.75">
      <c r="A7" s="131" t="s">
        <v>547</v>
      </c>
      <c r="B7" s="131" t="s">
        <v>490</v>
      </c>
    </row>
    <row r="8" spans="1:2" ht="12.75">
      <c r="A8" s="131" t="s">
        <v>548</v>
      </c>
      <c r="B8" s="131" t="s">
        <v>491</v>
      </c>
    </row>
    <row r="9" spans="1:2" ht="12.75">
      <c r="A9" s="131" t="s">
        <v>549</v>
      </c>
      <c r="B9" s="131" t="s">
        <v>492</v>
      </c>
    </row>
    <row r="10" spans="1:2" ht="12.75">
      <c r="A10" s="131"/>
      <c r="B10" s="131"/>
    </row>
    <row r="11" spans="1:2" ht="12.75">
      <c r="A11" s="131"/>
      <c r="B11" s="131"/>
    </row>
    <row r="12" spans="1:2" s="143" customFormat="1" ht="15.75">
      <c r="A12" s="85" t="str">
        <f>+CONCATENATE(LEFT(A5,4),". évi előirányzat KIADÁSOK")</f>
        <v>2018. évi előirányzat KIADÁSOK</v>
      </c>
      <c r="B12" s="142"/>
    </row>
    <row r="13" spans="1:2" ht="12.75">
      <c r="A13" s="131"/>
      <c r="B13" s="131"/>
    </row>
    <row r="14" spans="1:2" ht="12.75">
      <c r="A14" s="131" t="s">
        <v>550</v>
      </c>
      <c r="B14" s="131" t="s">
        <v>493</v>
      </c>
    </row>
    <row r="15" spans="1:2" ht="12.75">
      <c r="A15" s="131" t="s">
        <v>551</v>
      </c>
      <c r="B15" s="131" t="s">
        <v>494</v>
      </c>
    </row>
    <row r="16" spans="1:2" ht="12.75">
      <c r="A16" s="131" t="s">
        <v>552</v>
      </c>
      <c r="B16" s="131" t="s">
        <v>495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6" sqref="C6"/>
    </sheetView>
  </sheetViews>
  <sheetFormatPr defaultColWidth="9.00390625" defaultRowHeight="12.75"/>
  <cols>
    <col min="1" max="1" width="5.625" style="145" customWidth="1"/>
    <col min="2" max="2" width="68.625" style="145" customWidth="1"/>
    <col min="3" max="3" width="19.50390625" style="145" customWidth="1"/>
    <col min="4" max="16384" width="9.375" style="145" customWidth="1"/>
  </cols>
  <sheetData>
    <row r="1" spans="1:3" ht="33" customHeight="1">
      <c r="A1" s="623" t="s">
        <v>585</v>
      </c>
      <c r="B1" s="623"/>
      <c r="C1" s="623"/>
    </row>
    <row r="2" spans="1:4" ht="15.75" customHeight="1" thickBot="1">
      <c r="A2" s="146"/>
      <c r="B2" s="146"/>
      <c r="C2" s="155" t="str">
        <f>'2.2.sz.mell  '!E2</f>
        <v>Forintban!</v>
      </c>
      <c r="D2" s="152"/>
    </row>
    <row r="3" spans="1:3" ht="26.25" customHeight="1" thickBot="1">
      <c r="A3" s="171" t="s">
        <v>17</v>
      </c>
      <c r="B3" s="172" t="s">
        <v>196</v>
      </c>
      <c r="C3" s="173" t="str">
        <f>+'1.1.sz.mell.'!C3</f>
        <v>2018. évi előirányzat</v>
      </c>
    </row>
    <row r="4" spans="1:3" ht="15.75" thickBot="1">
      <c r="A4" s="174"/>
      <c r="B4" s="524" t="s">
        <v>496</v>
      </c>
      <c r="C4" s="525" t="s">
        <v>497</v>
      </c>
    </row>
    <row r="5" spans="1:3" ht="15">
      <c r="A5" s="175" t="s">
        <v>19</v>
      </c>
      <c r="B5" s="358" t="s">
        <v>506</v>
      </c>
      <c r="C5" s="355">
        <v>14524950</v>
      </c>
    </row>
    <row r="6" spans="1:3" ht="24.75">
      <c r="A6" s="176" t="s">
        <v>20</v>
      </c>
      <c r="B6" s="391" t="s">
        <v>250</v>
      </c>
      <c r="C6" s="356"/>
    </row>
    <row r="7" spans="1:3" ht="15">
      <c r="A7" s="176" t="s">
        <v>21</v>
      </c>
      <c r="B7" s="392" t="s">
        <v>507</v>
      </c>
      <c r="C7" s="356"/>
    </row>
    <row r="8" spans="1:3" ht="24.75">
      <c r="A8" s="176" t="s">
        <v>22</v>
      </c>
      <c r="B8" s="392" t="s">
        <v>252</v>
      </c>
      <c r="C8" s="356"/>
    </row>
    <row r="9" spans="1:3" ht="15">
      <c r="A9" s="177" t="s">
        <v>23</v>
      </c>
      <c r="B9" s="392" t="s">
        <v>251</v>
      </c>
      <c r="C9" s="357">
        <v>50000</v>
      </c>
    </row>
    <row r="10" spans="1:3" ht="15.75" thickBot="1">
      <c r="A10" s="176" t="s">
        <v>24</v>
      </c>
      <c r="B10" s="393" t="s">
        <v>508</v>
      </c>
      <c r="C10" s="356"/>
    </row>
    <row r="11" spans="1:3" ht="15.75" thickBot="1">
      <c r="A11" s="632" t="s">
        <v>199</v>
      </c>
      <c r="B11" s="633"/>
      <c r="C11" s="178">
        <f>SUM(C5:C10)</f>
        <v>14574950</v>
      </c>
    </row>
    <row r="12" spans="1:3" ht="23.25" customHeight="1">
      <c r="A12" s="634" t="s">
        <v>228</v>
      </c>
      <c r="B12" s="634"/>
      <c r="C12" s="634"/>
    </row>
  </sheetData>
  <sheetProtection sheet="1"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számú melléklet a 6/2019. (V.30.)önkormányzati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B11" sqref="B11"/>
    </sheetView>
  </sheetViews>
  <sheetFormatPr defaultColWidth="9.00390625" defaultRowHeight="12.75"/>
  <cols>
    <col min="1" max="1" width="5.625" style="145" customWidth="1"/>
    <col min="2" max="2" width="66.875" style="145" customWidth="1"/>
    <col min="3" max="3" width="27.00390625" style="145" customWidth="1"/>
    <col min="4" max="16384" width="9.375" style="145" customWidth="1"/>
  </cols>
  <sheetData>
    <row r="1" spans="1:3" ht="33" customHeight="1">
      <c r="A1" s="623" t="s">
        <v>586</v>
      </c>
      <c r="B1" s="623"/>
      <c r="C1" s="623"/>
    </row>
    <row r="2" spans="1:4" ht="15.75" customHeight="1" thickBot="1">
      <c r="A2" s="146"/>
      <c r="B2" s="146"/>
      <c r="C2" s="155" t="str">
        <f>'4.sz.mell.'!C2</f>
        <v>Forintban!</v>
      </c>
      <c r="D2" s="152"/>
    </row>
    <row r="3" spans="1:3" ht="26.25" customHeight="1" thickBot="1">
      <c r="A3" s="171" t="s">
        <v>17</v>
      </c>
      <c r="B3" s="172" t="s">
        <v>200</v>
      </c>
      <c r="C3" s="173" t="s">
        <v>226</v>
      </c>
    </row>
    <row r="4" spans="1:3" ht="15.75" thickBot="1">
      <c r="A4" s="174"/>
      <c r="B4" s="524" t="s">
        <v>496</v>
      </c>
      <c r="C4" s="525" t="s">
        <v>497</v>
      </c>
    </row>
    <row r="5" spans="1:3" ht="15">
      <c r="A5" s="175" t="s">
        <v>19</v>
      </c>
      <c r="B5" s="182"/>
      <c r="C5" s="179"/>
    </row>
    <row r="6" spans="1:3" ht="15">
      <c r="A6" s="176" t="s">
        <v>20</v>
      </c>
      <c r="B6" s="183"/>
      <c r="C6" s="180"/>
    </row>
    <row r="7" spans="1:3" ht="15.75" thickBot="1">
      <c r="A7" s="177" t="s">
        <v>21</v>
      </c>
      <c r="B7" s="184"/>
      <c r="C7" s="181"/>
    </row>
    <row r="8" spans="1:3" s="475" customFormat="1" ht="17.25" customHeight="1" thickBot="1">
      <c r="A8" s="476" t="s">
        <v>22</v>
      </c>
      <c r="B8" s="126" t="s">
        <v>201</v>
      </c>
      <c r="C8" s="178">
        <f>SUM(C5:C7)</f>
        <v>0</v>
      </c>
    </row>
  </sheetData>
  <sheetProtection sheet="1"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számú melléklet a 6/2019. (V.30.)önkormányzati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workbookViewId="0" topLeftCell="A1">
      <selection activeCell="E7" sqref="E7"/>
    </sheetView>
  </sheetViews>
  <sheetFormatPr defaultColWidth="9.00390625" defaultRowHeight="12.75"/>
  <cols>
    <col min="1" max="1" width="47.125" style="41" customWidth="1"/>
    <col min="2" max="2" width="15.625" style="40" customWidth="1"/>
    <col min="3" max="3" width="16.375" style="40" customWidth="1"/>
    <col min="4" max="4" width="18.00390625" style="40" customWidth="1"/>
    <col min="5" max="5" width="16.625" style="40" customWidth="1"/>
    <col min="6" max="6" width="18.875" style="52" customWidth="1"/>
    <col min="7" max="8" width="12.875" style="40" customWidth="1"/>
    <col min="9" max="9" width="13.875" style="40" customWidth="1"/>
    <col min="10" max="16384" width="9.375" style="40" customWidth="1"/>
  </cols>
  <sheetData>
    <row r="1" spans="1:6" ht="25.5" customHeight="1">
      <c r="A1" s="635" t="s">
        <v>0</v>
      </c>
      <c r="B1" s="635"/>
      <c r="C1" s="635"/>
      <c r="D1" s="635"/>
      <c r="E1" s="635"/>
      <c r="F1" s="635"/>
    </row>
    <row r="2" spans="1:6" ht="22.5" customHeight="1" thickBot="1">
      <c r="A2" s="185"/>
      <c r="B2" s="52"/>
      <c r="C2" s="52"/>
      <c r="D2" s="52"/>
      <c r="E2" s="52"/>
      <c r="F2" s="48" t="str">
        <f>'5.sz.mell.'!C2</f>
        <v>Forintban!</v>
      </c>
    </row>
    <row r="3" spans="1:6" s="43" customFormat="1" ht="44.25" customHeight="1" thickBot="1">
      <c r="A3" s="186" t="s">
        <v>64</v>
      </c>
      <c r="B3" s="187" t="s">
        <v>65</v>
      </c>
      <c r="C3" s="187" t="s">
        <v>66</v>
      </c>
      <c r="D3" s="187" t="str">
        <f>+CONCATENATE("Felhasználás   ",LEFT(ÖSSZEFÜGGÉSEK!A5,4)-1,". XII. 31-ig")</f>
        <v>Felhasználás   2017. XII. 31-ig</v>
      </c>
      <c r="E3" s="187" t="str">
        <f>+'1.1.sz.mell.'!C3</f>
        <v>2018. évi előirányzat</v>
      </c>
      <c r="F3" s="49" t="str">
        <f>+CONCATENATE(LEFT(ÖSSZEFÜGGÉSEK!A5,4),". utáni szükséglet")</f>
        <v>2018. utáni szükséglet</v>
      </c>
    </row>
    <row r="4" spans="1:6" s="52" customFormat="1" ht="12" customHeight="1" thickBot="1">
      <c r="A4" s="50" t="s">
        <v>496</v>
      </c>
      <c r="B4" s="51" t="s">
        <v>497</v>
      </c>
      <c r="C4" s="51" t="s">
        <v>498</v>
      </c>
      <c r="D4" s="51" t="s">
        <v>500</v>
      </c>
      <c r="E4" s="51" t="s">
        <v>499</v>
      </c>
      <c r="F4" s="528" t="s">
        <v>564</v>
      </c>
    </row>
    <row r="5" spans="1:6" ht="15.75" customHeight="1">
      <c r="A5" s="477" t="s">
        <v>587</v>
      </c>
      <c r="B5" s="23">
        <v>61519000</v>
      </c>
      <c r="C5" s="479" t="s">
        <v>588</v>
      </c>
      <c r="D5" s="23"/>
      <c r="E5" s="23">
        <v>61519000</v>
      </c>
      <c r="F5" s="53">
        <f aca="true" t="shared" si="0" ref="F5:F22">B5-D5-E5</f>
        <v>0</v>
      </c>
    </row>
    <row r="6" spans="1:6" ht="15.75" customHeight="1">
      <c r="A6" s="477" t="s">
        <v>589</v>
      </c>
      <c r="B6" s="23">
        <v>58117080</v>
      </c>
      <c r="C6" s="479" t="s">
        <v>588</v>
      </c>
      <c r="D6" s="23">
        <v>3307080</v>
      </c>
      <c r="E6" s="23">
        <v>54810000</v>
      </c>
      <c r="F6" s="53">
        <f t="shared" si="0"/>
        <v>0</v>
      </c>
    </row>
    <row r="7" spans="1:6" ht="15.75" customHeight="1">
      <c r="A7" s="477" t="s">
        <v>590</v>
      </c>
      <c r="B7" s="23">
        <v>541716187</v>
      </c>
      <c r="C7" s="479" t="s">
        <v>588</v>
      </c>
      <c r="D7" s="23">
        <v>446716187</v>
      </c>
      <c r="E7" s="23">
        <v>95000000</v>
      </c>
      <c r="F7" s="53">
        <f t="shared" si="0"/>
        <v>0</v>
      </c>
    </row>
    <row r="8" spans="1:6" ht="15.75" customHeight="1">
      <c r="A8" s="478" t="s">
        <v>591</v>
      </c>
      <c r="B8" s="23">
        <v>1000000</v>
      </c>
      <c r="C8" s="479" t="s">
        <v>592</v>
      </c>
      <c r="D8" s="23"/>
      <c r="E8" s="23">
        <v>1000000</v>
      </c>
      <c r="F8" s="53">
        <f t="shared" si="0"/>
        <v>0</v>
      </c>
    </row>
    <row r="9" spans="1:6" ht="15.75" customHeight="1">
      <c r="A9" s="477" t="s">
        <v>593</v>
      </c>
      <c r="B9" s="23">
        <v>2000000</v>
      </c>
      <c r="C9" s="479" t="s">
        <v>592</v>
      </c>
      <c r="D9" s="23"/>
      <c r="E9" s="23">
        <v>2000000</v>
      </c>
      <c r="F9" s="53">
        <f t="shared" si="0"/>
        <v>0</v>
      </c>
    </row>
    <row r="10" spans="1:6" ht="15.75" customHeight="1">
      <c r="A10" s="478" t="s">
        <v>594</v>
      </c>
      <c r="B10" s="23">
        <v>3178000</v>
      </c>
      <c r="C10" s="479" t="s">
        <v>592</v>
      </c>
      <c r="D10" s="23"/>
      <c r="E10" s="23">
        <v>3178000</v>
      </c>
      <c r="F10" s="53">
        <f t="shared" si="0"/>
        <v>0</v>
      </c>
    </row>
    <row r="11" spans="1:6" ht="15.75" customHeight="1">
      <c r="A11" s="477" t="s">
        <v>595</v>
      </c>
      <c r="B11" s="23">
        <v>2632000</v>
      </c>
      <c r="C11" s="479" t="s">
        <v>592</v>
      </c>
      <c r="D11" s="23"/>
      <c r="E11" s="23">
        <v>2632000</v>
      </c>
      <c r="F11" s="53">
        <f t="shared" si="0"/>
        <v>0</v>
      </c>
    </row>
    <row r="12" spans="1:6" ht="15.75" customHeight="1">
      <c r="A12" s="477" t="s">
        <v>596</v>
      </c>
      <c r="B12" s="23">
        <v>927000</v>
      </c>
      <c r="C12" s="479" t="s">
        <v>592</v>
      </c>
      <c r="D12" s="23"/>
      <c r="E12" s="23">
        <v>927000</v>
      </c>
      <c r="F12" s="53">
        <f t="shared" si="0"/>
        <v>0</v>
      </c>
    </row>
    <row r="13" spans="1:6" ht="15.75" customHeight="1">
      <c r="A13" s="477" t="s">
        <v>597</v>
      </c>
      <c r="B13" s="23">
        <v>22400000</v>
      </c>
      <c r="C13" s="479" t="s">
        <v>588</v>
      </c>
      <c r="D13" s="23"/>
      <c r="E13" s="23">
        <v>22400000</v>
      </c>
      <c r="F13" s="53">
        <f t="shared" si="0"/>
        <v>0</v>
      </c>
    </row>
    <row r="14" spans="1:6" ht="15.75" customHeight="1">
      <c r="A14" s="477" t="s">
        <v>598</v>
      </c>
      <c r="B14" s="23">
        <v>475000</v>
      </c>
      <c r="C14" s="479" t="s">
        <v>592</v>
      </c>
      <c r="D14" s="23"/>
      <c r="E14" s="23">
        <v>475000</v>
      </c>
      <c r="F14" s="53">
        <f t="shared" si="0"/>
        <v>0</v>
      </c>
    </row>
    <row r="15" spans="1:6" ht="15.75" customHeight="1">
      <c r="A15" s="477" t="s">
        <v>599</v>
      </c>
      <c r="B15" s="23">
        <v>685000</v>
      </c>
      <c r="C15" s="479" t="s">
        <v>592</v>
      </c>
      <c r="D15" s="23"/>
      <c r="E15" s="23">
        <v>685000</v>
      </c>
      <c r="F15" s="53">
        <f t="shared" si="0"/>
        <v>0</v>
      </c>
    </row>
    <row r="16" spans="1:6" ht="15.75" customHeight="1">
      <c r="A16" s="477" t="s">
        <v>600</v>
      </c>
      <c r="B16" s="23">
        <v>254000</v>
      </c>
      <c r="C16" s="479" t="s">
        <v>592</v>
      </c>
      <c r="D16" s="23"/>
      <c r="E16" s="23">
        <v>254000</v>
      </c>
      <c r="F16" s="53">
        <f t="shared" si="0"/>
        <v>0</v>
      </c>
    </row>
    <row r="17" spans="1:6" ht="15.75" customHeight="1">
      <c r="A17" s="477" t="s">
        <v>732</v>
      </c>
      <c r="B17" s="23">
        <v>5110545</v>
      </c>
      <c r="C17" s="479" t="s">
        <v>592</v>
      </c>
      <c r="D17" s="23"/>
      <c r="E17" s="23">
        <v>5110545</v>
      </c>
      <c r="F17" s="53">
        <f t="shared" si="0"/>
        <v>0</v>
      </c>
    </row>
    <row r="18" spans="1:6" ht="15.75" customHeight="1">
      <c r="A18" s="477" t="s">
        <v>733</v>
      </c>
      <c r="B18" s="23">
        <v>591798</v>
      </c>
      <c r="C18" s="479" t="s">
        <v>592</v>
      </c>
      <c r="D18" s="23"/>
      <c r="E18" s="23">
        <v>591798</v>
      </c>
      <c r="F18" s="53">
        <f t="shared" si="0"/>
        <v>0</v>
      </c>
    </row>
    <row r="19" spans="1:6" ht="15.75" customHeight="1">
      <c r="A19" s="477"/>
      <c r="B19" s="23"/>
      <c r="C19" s="479"/>
      <c r="D19" s="23"/>
      <c r="E19" s="23"/>
      <c r="F19" s="53">
        <f t="shared" si="0"/>
        <v>0</v>
      </c>
    </row>
    <row r="20" spans="1:6" ht="15.75" customHeight="1">
      <c r="A20" s="477"/>
      <c r="B20" s="23"/>
      <c r="C20" s="479"/>
      <c r="D20" s="23"/>
      <c r="E20" s="23"/>
      <c r="F20" s="53">
        <f t="shared" si="0"/>
        <v>0</v>
      </c>
    </row>
    <row r="21" spans="1:6" ht="15.75" customHeight="1">
      <c r="A21" s="477"/>
      <c r="B21" s="23"/>
      <c r="C21" s="479"/>
      <c r="D21" s="23"/>
      <c r="E21" s="23"/>
      <c r="F21" s="53">
        <f t="shared" si="0"/>
        <v>0</v>
      </c>
    </row>
    <row r="22" spans="1:6" ht="15.75" customHeight="1" thickBot="1">
      <c r="A22" s="54"/>
      <c r="B22" s="24"/>
      <c r="C22" s="480"/>
      <c r="D22" s="24"/>
      <c r="E22" s="24"/>
      <c r="F22" s="55">
        <f t="shared" si="0"/>
        <v>0</v>
      </c>
    </row>
    <row r="23" spans="1:6" s="58" customFormat="1" ht="18" customHeight="1" thickBot="1">
      <c r="A23" s="188" t="s">
        <v>63</v>
      </c>
      <c r="B23" s="56">
        <f>SUM(B5:B22)</f>
        <v>700605610</v>
      </c>
      <c r="C23" s="114"/>
      <c r="D23" s="56">
        <f>SUM(D5:D22)</f>
        <v>450023267</v>
      </c>
      <c r="E23" s="56">
        <f>SUM(E5:E22)</f>
        <v>250582343</v>
      </c>
      <c r="F23" s="57">
        <f>SUM(F5:F22)</f>
        <v>0</v>
      </c>
    </row>
  </sheetData>
  <sheetProtection sheet="1"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számú melléklet a 6/2019. (V.30.)önkormányzati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E6" sqref="E6"/>
    </sheetView>
  </sheetViews>
  <sheetFormatPr defaultColWidth="9.00390625" defaultRowHeight="12.75"/>
  <cols>
    <col min="1" max="1" width="60.625" style="41" customWidth="1"/>
    <col min="2" max="2" width="15.625" style="40" customWidth="1"/>
    <col min="3" max="3" width="16.375" style="40" customWidth="1"/>
    <col min="4" max="4" width="18.00390625" style="40" customWidth="1"/>
    <col min="5" max="5" width="16.625" style="40" customWidth="1"/>
    <col min="6" max="6" width="18.875" style="40" customWidth="1"/>
    <col min="7" max="8" width="12.875" style="40" customWidth="1"/>
    <col min="9" max="9" width="13.875" style="40" customWidth="1"/>
    <col min="10" max="16384" width="9.375" style="40" customWidth="1"/>
  </cols>
  <sheetData>
    <row r="1" spans="1:6" ht="24.75" customHeight="1">
      <c r="A1" s="635" t="s">
        <v>1</v>
      </c>
      <c r="B1" s="635"/>
      <c r="C1" s="635"/>
      <c r="D1" s="635"/>
      <c r="E1" s="635"/>
      <c r="F1" s="635"/>
    </row>
    <row r="2" spans="1:6" ht="23.25" customHeight="1" thickBot="1">
      <c r="A2" s="185"/>
      <c r="B2" s="52"/>
      <c r="C2" s="52"/>
      <c r="D2" s="52"/>
      <c r="E2" s="52"/>
      <c r="F2" s="48" t="str">
        <f>'6.sz.mell.'!F2</f>
        <v>Forintban!</v>
      </c>
    </row>
    <row r="3" spans="1:6" s="43" customFormat="1" ht="48.75" customHeight="1" thickBot="1">
      <c r="A3" s="186" t="s">
        <v>67</v>
      </c>
      <c r="B3" s="187" t="s">
        <v>65</v>
      </c>
      <c r="C3" s="187" t="s">
        <v>66</v>
      </c>
      <c r="D3" s="187" t="str">
        <f>+'6.sz.mell.'!D3</f>
        <v>Felhasználás   2017. XII. 31-ig</v>
      </c>
      <c r="E3" s="187" t="str">
        <f>+'6.sz.mell.'!E3</f>
        <v>2018. évi előirányzat</v>
      </c>
      <c r="F3" s="526" t="str">
        <f>+CONCATENATE(LEFT(ÖSSZEFÜGGÉSEK!A5,4),". utáni szükséglet ",CHAR(10),"")</f>
        <v>2018. utáni szükséglet 
</v>
      </c>
    </row>
    <row r="4" spans="1:6" s="52" customFormat="1" ht="15" customHeight="1" thickBot="1">
      <c r="A4" s="50" t="s">
        <v>496</v>
      </c>
      <c r="B4" s="51" t="s">
        <v>497</v>
      </c>
      <c r="C4" s="51" t="s">
        <v>498</v>
      </c>
      <c r="D4" s="51" t="s">
        <v>500</v>
      </c>
      <c r="E4" s="51" t="s">
        <v>499</v>
      </c>
      <c r="F4" s="529" t="s">
        <v>564</v>
      </c>
    </row>
    <row r="5" spans="1:6" ht="15.75" customHeight="1">
      <c r="A5" s="59" t="s">
        <v>601</v>
      </c>
      <c r="B5" s="60">
        <v>1525000</v>
      </c>
      <c r="C5" s="481" t="s">
        <v>592</v>
      </c>
      <c r="D5" s="60"/>
      <c r="E5" s="60">
        <v>1525000</v>
      </c>
      <c r="F5" s="61">
        <f aca="true" t="shared" si="0" ref="F5:F23">B5-D5-E5</f>
        <v>0</v>
      </c>
    </row>
    <row r="6" spans="1:6" ht="15.75" customHeight="1">
      <c r="A6" s="59" t="s">
        <v>602</v>
      </c>
      <c r="B6" s="60">
        <v>2490000</v>
      </c>
      <c r="C6" s="481" t="s">
        <v>588</v>
      </c>
      <c r="D6" s="60"/>
      <c r="E6" s="60">
        <v>2490000</v>
      </c>
      <c r="F6" s="61">
        <f t="shared" si="0"/>
        <v>0</v>
      </c>
    </row>
    <row r="7" spans="1:6" ht="15.75" customHeight="1">
      <c r="A7" s="59"/>
      <c r="B7" s="60"/>
      <c r="C7" s="481"/>
      <c r="D7" s="60"/>
      <c r="E7" s="60"/>
      <c r="F7" s="61">
        <f t="shared" si="0"/>
        <v>0</v>
      </c>
    </row>
    <row r="8" spans="1:6" ht="15.75" customHeight="1">
      <c r="A8" s="59"/>
      <c r="B8" s="60"/>
      <c r="C8" s="481"/>
      <c r="D8" s="60"/>
      <c r="E8" s="60"/>
      <c r="F8" s="61">
        <f t="shared" si="0"/>
        <v>0</v>
      </c>
    </row>
    <row r="9" spans="1:6" ht="15.75" customHeight="1">
      <c r="A9" s="59"/>
      <c r="B9" s="60"/>
      <c r="C9" s="481"/>
      <c r="D9" s="60"/>
      <c r="E9" s="60"/>
      <c r="F9" s="61">
        <f t="shared" si="0"/>
        <v>0</v>
      </c>
    </row>
    <row r="10" spans="1:6" ht="15.75" customHeight="1">
      <c r="A10" s="59"/>
      <c r="B10" s="60"/>
      <c r="C10" s="481"/>
      <c r="D10" s="60"/>
      <c r="E10" s="60"/>
      <c r="F10" s="61">
        <f t="shared" si="0"/>
        <v>0</v>
      </c>
    </row>
    <row r="11" spans="1:6" ht="15.75" customHeight="1">
      <c r="A11" s="59"/>
      <c r="B11" s="60"/>
      <c r="C11" s="481"/>
      <c r="D11" s="60"/>
      <c r="E11" s="60"/>
      <c r="F11" s="61">
        <f t="shared" si="0"/>
        <v>0</v>
      </c>
    </row>
    <row r="12" spans="1:6" ht="15.75" customHeight="1">
      <c r="A12" s="59"/>
      <c r="B12" s="60"/>
      <c r="C12" s="481"/>
      <c r="D12" s="60"/>
      <c r="E12" s="60"/>
      <c r="F12" s="61">
        <f t="shared" si="0"/>
        <v>0</v>
      </c>
    </row>
    <row r="13" spans="1:6" ht="15.75" customHeight="1">
      <c r="A13" s="59"/>
      <c r="B13" s="60"/>
      <c r="C13" s="481"/>
      <c r="D13" s="60"/>
      <c r="E13" s="60"/>
      <c r="F13" s="61">
        <f t="shared" si="0"/>
        <v>0</v>
      </c>
    </row>
    <row r="14" spans="1:6" ht="15.75" customHeight="1">
      <c r="A14" s="59"/>
      <c r="B14" s="60"/>
      <c r="C14" s="481"/>
      <c r="D14" s="60"/>
      <c r="E14" s="60"/>
      <c r="F14" s="61">
        <f t="shared" si="0"/>
        <v>0</v>
      </c>
    </row>
    <row r="15" spans="1:6" ht="15.75" customHeight="1">
      <c r="A15" s="59"/>
      <c r="B15" s="60"/>
      <c r="C15" s="481"/>
      <c r="D15" s="60"/>
      <c r="E15" s="60"/>
      <c r="F15" s="61">
        <f t="shared" si="0"/>
        <v>0</v>
      </c>
    </row>
    <row r="16" spans="1:6" ht="15.75" customHeight="1">
      <c r="A16" s="59"/>
      <c r="B16" s="60"/>
      <c r="C16" s="481"/>
      <c r="D16" s="60"/>
      <c r="E16" s="60"/>
      <c r="F16" s="61">
        <f t="shared" si="0"/>
        <v>0</v>
      </c>
    </row>
    <row r="17" spans="1:6" ht="15.75" customHeight="1">
      <c r="A17" s="59"/>
      <c r="B17" s="60"/>
      <c r="C17" s="481"/>
      <c r="D17" s="60"/>
      <c r="E17" s="60"/>
      <c r="F17" s="61">
        <f t="shared" si="0"/>
        <v>0</v>
      </c>
    </row>
    <row r="18" spans="1:6" ht="15.75" customHeight="1">
      <c r="A18" s="59"/>
      <c r="B18" s="60"/>
      <c r="C18" s="481"/>
      <c r="D18" s="60"/>
      <c r="E18" s="60"/>
      <c r="F18" s="61">
        <f t="shared" si="0"/>
        <v>0</v>
      </c>
    </row>
    <row r="19" spans="1:6" ht="15.75" customHeight="1">
      <c r="A19" s="59"/>
      <c r="B19" s="60"/>
      <c r="C19" s="481"/>
      <c r="D19" s="60"/>
      <c r="E19" s="60"/>
      <c r="F19" s="61">
        <f t="shared" si="0"/>
        <v>0</v>
      </c>
    </row>
    <row r="20" spans="1:6" ht="15.75" customHeight="1">
      <c r="A20" s="59"/>
      <c r="B20" s="60"/>
      <c r="C20" s="481"/>
      <c r="D20" s="60"/>
      <c r="E20" s="60"/>
      <c r="F20" s="61">
        <f t="shared" si="0"/>
        <v>0</v>
      </c>
    </row>
    <row r="21" spans="1:6" ht="15.75" customHeight="1">
      <c r="A21" s="59"/>
      <c r="B21" s="60"/>
      <c r="C21" s="481"/>
      <c r="D21" s="60"/>
      <c r="E21" s="60"/>
      <c r="F21" s="61">
        <f t="shared" si="0"/>
        <v>0</v>
      </c>
    </row>
    <row r="22" spans="1:6" ht="15.75" customHeight="1">
      <c r="A22" s="59"/>
      <c r="B22" s="60"/>
      <c r="C22" s="481"/>
      <c r="D22" s="60"/>
      <c r="E22" s="60"/>
      <c r="F22" s="61">
        <f t="shared" si="0"/>
        <v>0</v>
      </c>
    </row>
    <row r="23" spans="1:6" ht="15.75" customHeight="1" thickBot="1">
      <c r="A23" s="62"/>
      <c r="B23" s="63"/>
      <c r="C23" s="482"/>
      <c r="D23" s="63"/>
      <c r="E23" s="63"/>
      <c r="F23" s="64">
        <f t="shared" si="0"/>
        <v>0</v>
      </c>
    </row>
    <row r="24" spans="1:6" s="58" customFormat="1" ht="18" customHeight="1" thickBot="1">
      <c r="A24" s="188" t="s">
        <v>63</v>
      </c>
      <c r="B24" s="189">
        <f>SUM(B5:B23)</f>
        <v>4015000</v>
      </c>
      <c r="C24" s="115"/>
      <c r="D24" s="189">
        <f>SUM(D5:D23)</f>
        <v>0</v>
      </c>
      <c r="E24" s="189">
        <f>SUM(E5:E23)</f>
        <v>4015000</v>
      </c>
      <c r="F24" s="65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számú melléklet a 6/2019. (V.30.)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98"/>
  <sheetViews>
    <sheetView workbookViewId="0" topLeftCell="A1">
      <selection activeCell="B52" sqref="B52"/>
    </sheetView>
  </sheetViews>
  <sheetFormatPr defaultColWidth="9.00390625" defaultRowHeight="12.75"/>
  <cols>
    <col min="1" max="1" width="38.625" style="45" customWidth="1"/>
    <col min="2" max="5" width="13.875" style="45" customWidth="1"/>
    <col min="6" max="16384" width="9.375" style="45" customWidth="1"/>
  </cols>
  <sheetData>
    <row r="1" spans="1:5" ht="12.75">
      <c r="A1" s="210"/>
      <c r="B1" s="210"/>
      <c r="C1" s="210"/>
      <c r="D1" s="210"/>
      <c r="E1" s="210"/>
    </row>
    <row r="2" spans="1:5" ht="33" customHeight="1">
      <c r="A2" s="580" t="s">
        <v>138</v>
      </c>
      <c r="B2" s="636" t="s">
        <v>608</v>
      </c>
      <c r="C2" s="636"/>
      <c r="D2" s="636"/>
      <c r="E2" s="636"/>
    </row>
    <row r="3" spans="1:5" ht="14.25" thickBot="1">
      <c r="A3" s="210"/>
      <c r="B3" s="210"/>
      <c r="C3" s="210"/>
      <c r="D3" s="637" t="s">
        <v>566</v>
      </c>
      <c r="E3" s="637"/>
    </row>
    <row r="4" spans="1:5" ht="15" customHeight="1" thickBot="1">
      <c r="A4" s="211" t="s">
        <v>131</v>
      </c>
      <c r="B4" s="212" t="s">
        <v>612</v>
      </c>
      <c r="C4" s="212" t="s">
        <v>614</v>
      </c>
      <c r="D4" s="212" t="s">
        <v>615</v>
      </c>
      <c r="E4" s="213" t="s">
        <v>52</v>
      </c>
    </row>
    <row r="5" spans="1:5" ht="12.75">
      <c r="A5" s="214" t="s">
        <v>132</v>
      </c>
      <c r="B5" s="86"/>
      <c r="C5" s="86"/>
      <c r="D5" s="86"/>
      <c r="E5" s="215">
        <f aca="true" t="shared" si="0" ref="E5:E10">SUM(B5:D5)</f>
        <v>0</v>
      </c>
    </row>
    <row r="6" spans="1:5" ht="12.75">
      <c r="A6" s="216" t="s">
        <v>145</v>
      </c>
      <c r="B6" s="87"/>
      <c r="C6" s="87"/>
      <c r="D6" s="87"/>
      <c r="E6" s="217">
        <f t="shared" si="0"/>
        <v>0</v>
      </c>
    </row>
    <row r="7" spans="1:5" ht="12.75">
      <c r="A7" s="218" t="s">
        <v>617</v>
      </c>
      <c r="B7" s="88">
        <v>23311000</v>
      </c>
      <c r="C7" s="88"/>
      <c r="D7" s="88"/>
      <c r="E7" s="219">
        <f t="shared" si="0"/>
        <v>23311000</v>
      </c>
    </row>
    <row r="8" spans="1:5" ht="12.75">
      <c r="A8" s="218" t="s">
        <v>147</v>
      </c>
      <c r="B8" s="88"/>
      <c r="C8" s="88"/>
      <c r="D8" s="88"/>
      <c r="E8" s="219">
        <f t="shared" si="0"/>
        <v>0</v>
      </c>
    </row>
    <row r="9" spans="1:5" ht="12.75">
      <c r="A9" s="218" t="s">
        <v>134</v>
      </c>
      <c r="B9" s="88"/>
      <c r="C9" s="88"/>
      <c r="D9" s="88"/>
      <c r="E9" s="219">
        <f t="shared" si="0"/>
        <v>0</v>
      </c>
    </row>
    <row r="10" spans="1:5" ht="13.5" thickBot="1">
      <c r="A10" s="218" t="s">
        <v>135</v>
      </c>
      <c r="B10" s="88"/>
      <c r="C10" s="88"/>
      <c r="D10" s="88"/>
      <c r="E10" s="219">
        <f t="shared" si="0"/>
        <v>0</v>
      </c>
    </row>
    <row r="11" spans="1:5" ht="13.5" thickBot="1">
      <c r="A11" s="220" t="s">
        <v>137</v>
      </c>
      <c r="B11" s="221">
        <f>B5+SUM(B7:B10)</f>
        <v>23311000</v>
      </c>
      <c r="C11" s="221">
        <f>C5+SUM(C7:C10)</f>
        <v>0</v>
      </c>
      <c r="D11" s="221">
        <f>D5+SUM(D7:D10)</f>
        <v>0</v>
      </c>
      <c r="E11" s="222">
        <f>E5+SUM(E7:E10)</f>
        <v>23311000</v>
      </c>
    </row>
    <row r="12" spans="1:5" ht="13.5" thickBot="1">
      <c r="A12" s="47"/>
      <c r="B12" s="47"/>
      <c r="C12" s="47"/>
      <c r="D12" s="47"/>
      <c r="E12" s="47"/>
    </row>
    <row r="13" spans="1:5" ht="13.5" thickBot="1">
      <c r="A13" s="211" t="s">
        <v>136</v>
      </c>
      <c r="B13" s="212" t="str">
        <f>+B4</f>
        <v>2018.</v>
      </c>
      <c r="C13" s="212" t="str">
        <f>+C4</f>
        <v>2019.</v>
      </c>
      <c r="D13" s="212" t="str">
        <f>+D4</f>
        <v>2019. után</v>
      </c>
      <c r="E13" s="213" t="s">
        <v>52</v>
      </c>
    </row>
    <row r="14" spans="1:5" ht="15" customHeight="1">
      <c r="A14" s="214" t="s">
        <v>141</v>
      </c>
      <c r="B14" s="86"/>
      <c r="C14" s="86"/>
      <c r="D14" s="86"/>
      <c r="E14" s="215">
        <f>SUM(B14:D14)</f>
        <v>0</v>
      </c>
    </row>
    <row r="15" spans="1:5" ht="12.75">
      <c r="A15" s="223" t="s">
        <v>142</v>
      </c>
      <c r="B15" s="88">
        <v>22400000</v>
      </c>
      <c r="C15" s="88"/>
      <c r="D15" s="88"/>
      <c r="E15" s="219">
        <f>SUM(B15:D15)</f>
        <v>22400000</v>
      </c>
    </row>
    <row r="16" spans="1:5" ht="12.75">
      <c r="A16" s="218" t="s">
        <v>143</v>
      </c>
      <c r="B16" s="88">
        <v>911000</v>
      </c>
      <c r="C16" s="88"/>
      <c r="D16" s="88"/>
      <c r="E16" s="219">
        <f>SUM(B16:D16)</f>
        <v>911000</v>
      </c>
    </row>
    <row r="17" spans="1:5" ht="13.5" thickBot="1">
      <c r="A17" s="218" t="s">
        <v>144</v>
      </c>
      <c r="B17" s="88"/>
      <c r="C17" s="88"/>
      <c r="D17" s="88"/>
      <c r="E17" s="219">
        <f>SUM(B17:D17)</f>
        <v>0</v>
      </c>
    </row>
    <row r="18" spans="1:5" ht="13.5" thickBot="1">
      <c r="A18" s="220" t="s">
        <v>53</v>
      </c>
      <c r="B18" s="221">
        <f>SUM(B14:B17)</f>
        <v>23311000</v>
      </c>
      <c r="C18" s="221">
        <f>SUM(C14:C17)</f>
        <v>0</v>
      </c>
      <c r="D18" s="221">
        <f>SUM(D14:D17)</f>
        <v>0</v>
      </c>
      <c r="E18" s="222">
        <f>SUM(E14:E17)</f>
        <v>23311000</v>
      </c>
    </row>
    <row r="19" spans="1:5" ht="12.75">
      <c r="A19" s="210"/>
      <c r="B19" s="210"/>
      <c r="C19" s="210"/>
      <c r="D19" s="210"/>
      <c r="E19" s="210"/>
    </row>
    <row r="20" spans="1:5" ht="12.75">
      <c r="A20" s="210"/>
      <c r="B20" s="210"/>
      <c r="C20" s="210"/>
      <c r="D20" s="210"/>
      <c r="E20" s="210"/>
    </row>
    <row r="21" spans="1:5" ht="27" customHeight="1">
      <c r="A21" s="580" t="s">
        <v>138</v>
      </c>
      <c r="B21" s="636" t="s">
        <v>609</v>
      </c>
      <c r="C21" s="636"/>
      <c r="D21" s="636"/>
      <c r="E21" s="636"/>
    </row>
    <row r="22" spans="1:5" ht="14.25" thickBot="1">
      <c r="A22" s="210"/>
      <c r="B22" s="210"/>
      <c r="C22" s="210"/>
      <c r="D22" s="637" t="str">
        <f>D3</f>
        <v>Forintban!</v>
      </c>
      <c r="E22" s="637"/>
    </row>
    <row r="23" spans="1:5" ht="13.5" thickBot="1">
      <c r="A23" s="211" t="s">
        <v>131</v>
      </c>
      <c r="B23" s="212" t="str">
        <f>+B13</f>
        <v>2018.</v>
      </c>
      <c r="C23" s="212" t="str">
        <f>+C13</f>
        <v>2019.</v>
      </c>
      <c r="D23" s="212" t="str">
        <f>+D13</f>
        <v>2019. után</v>
      </c>
      <c r="E23" s="213" t="s">
        <v>52</v>
      </c>
    </row>
    <row r="24" spans="1:5" ht="0.75" customHeight="1">
      <c r="A24" s="214" t="s">
        <v>132</v>
      </c>
      <c r="B24" s="86"/>
      <c r="C24" s="86"/>
      <c r="D24" s="86"/>
      <c r="E24" s="215">
        <f aca="true" t="shared" si="1" ref="E24:E29">SUM(B24:D24)</f>
        <v>0</v>
      </c>
    </row>
    <row r="25" spans="1:5" ht="30.75" customHeight="1">
      <c r="A25" s="216" t="s">
        <v>145</v>
      </c>
      <c r="B25" s="87"/>
      <c r="C25" s="87"/>
      <c r="D25" s="87"/>
      <c r="E25" s="217">
        <f t="shared" si="1"/>
        <v>0</v>
      </c>
    </row>
    <row r="26" spans="1:5" ht="12.75">
      <c r="A26" s="218" t="s">
        <v>616</v>
      </c>
      <c r="B26" s="88">
        <v>59693000</v>
      </c>
      <c r="C26" s="88"/>
      <c r="D26" s="88"/>
      <c r="E26" s="219">
        <f t="shared" si="1"/>
        <v>59693000</v>
      </c>
    </row>
    <row r="27" spans="1:5" ht="12.75">
      <c r="A27" s="218" t="s">
        <v>147</v>
      </c>
      <c r="B27" s="88"/>
      <c r="C27" s="88"/>
      <c r="D27" s="88"/>
      <c r="E27" s="219">
        <f t="shared" si="1"/>
        <v>0</v>
      </c>
    </row>
    <row r="28" spans="1:5" ht="12.75">
      <c r="A28" s="218" t="s">
        <v>134</v>
      </c>
      <c r="B28" s="88"/>
      <c r="C28" s="88"/>
      <c r="D28" s="88"/>
      <c r="E28" s="219">
        <f t="shared" si="1"/>
        <v>0</v>
      </c>
    </row>
    <row r="29" spans="1:5" ht="13.5" thickBot="1">
      <c r="A29" s="218" t="s">
        <v>135</v>
      </c>
      <c r="B29" s="88"/>
      <c r="C29" s="88"/>
      <c r="D29" s="88"/>
      <c r="E29" s="219">
        <f t="shared" si="1"/>
        <v>0</v>
      </c>
    </row>
    <row r="30" spans="1:5" ht="13.5" thickBot="1">
      <c r="A30" s="220" t="s">
        <v>137</v>
      </c>
      <c r="B30" s="221">
        <f>B24+SUM(B26:B29)</f>
        <v>59693000</v>
      </c>
      <c r="C30" s="221">
        <f>C24+SUM(C26:C29)</f>
        <v>0</v>
      </c>
      <c r="D30" s="221">
        <f>D24+SUM(D26:D29)</f>
        <v>0</v>
      </c>
      <c r="E30" s="222">
        <f>E24+SUM(E26:E29)</f>
        <v>59693000</v>
      </c>
    </row>
    <row r="31" spans="1:5" ht="13.5" thickBot="1">
      <c r="A31" s="47"/>
      <c r="B31" s="47"/>
      <c r="C31" s="47"/>
      <c r="D31" s="47"/>
      <c r="E31" s="47"/>
    </row>
    <row r="32" spans="1:5" ht="13.5" thickBot="1">
      <c r="A32" s="211" t="s">
        <v>136</v>
      </c>
      <c r="B32" s="212" t="str">
        <f>+B23</f>
        <v>2018.</v>
      </c>
      <c r="C32" s="212" t="str">
        <f>+C23</f>
        <v>2019.</v>
      </c>
      <c r="D32" s="212" t="str">
        <f>+D23</f>
        <v>2019. után</v>
      </c>
      <c r="E32" s="213" t="s">
        <v>52</v>
      </c>
    </row>
    <row r="33" spans="1:5" ht="12.75">
      <c r="A33" s="214" t="s">
        <v>141</v>
      </c>
      <c r="B33" s="86"/>
      <c r="C33" s="86"/>
      <c r="D33" s="86"/>
      <c r="E33" s="215">
        <f>SUM(B33:D33)</f>
        <v>0</v>
      </c>
    </row>
    <row r="34" spans="1:5" ht="12.75">
      <c r="A34" s="223" t="s">
        <v>142</v>
      </c>
      <c r="B34" s="88">
        <v>54810000</v>
      </c>
      <c r="C34" s="88"/>
      <c r="D34" s="88"/>
      <c r="E34" s="219">
        <f>SUM(B34:D34)</f>
        <v>54810000</v>
      </c>
    </row>
    <row r="35" spans="1:5" ht="12.75">
      <c r="A35" s="218" t="s">
        <v>143</v>
      </c>
      <c r="B35" s="88">
        <v>4883000</v>
      </c>
      <c r="C35" s="88"/>
      <c r="D35" s="88"/>
      <c r="E35" s="219">
        <f>SUM(B35:D35)</f>
        <v>4883000</v>
      </c>
    </row>
    <row r="36" spans="1:5" ht="13.5" thickBot="1">
      <c r="A36" s="218" t="s">
        <v>144</v>
      </c>
      <c r="B36" s="88"/>
      <c r="C36" s="88"/>
      <c r="D36" s="88"/>
      <c r="E36" s="219">
        <f>SUM(B36:D36)</f>
        <v>0</v>
      </c>
    </row>
    <row r="37" spans="1:5" ht="13.5" thickBot="1">
      <c r="A37" s="220" t="s">
        <v>53</v>
      </c>
      <c r="B37" s="221">
        <f>SUM(B33:B36)</f>
        <v>59693000</v>
      </c>
      <c r="C37" s="221">
        <f>SUM(C33:C36)</f>
        <v>0</v>
      </c>
      <c r="D37" s="221">
        <f>SUM(D33:D36)</f>
        <v>0</v>
      </c>
      <c r="E37" s="222">
        <f>SUM(E33:E36)</f>
        <v>59693000</v>
      </c>
    </row>
    <row r="38" spans="1:5" ht="12.75">
      <c r="A38" s="210"/>
      <c r="B38" s="210"/>
      <c r="C38" s="210"/>
      <c r="D38" s="210"/>
      <c r="E38" s="210"/>
    </row>
    <row r="39" spans="1:5" ht="27" customHeight="1">
      <c r="A39" s="581" t="s">
        <v>138</v>
      </c>
      <c r="B39" s="636" t="s">
        <v>610</v>
      </c>
      <c r="C39" s="636"/>
      <c r="D39" s="636"/>
      <c r="E39" s="636"/>
    </row>
    <row r="40" spans="1:5" ht="14.25" thickBot="1">
      <c r="A40" s="210"/>
      <c r="B40" s="210"/>
      <c r="C40" s="210"/>
      <c r="D40" s="637"/>
      <c r="E40" s="637"/>
    </row>
    <row r="41" spans="1:5" ht="13.5" thickBot="1">
      <c r="A41" s="211" t="s">
        <v>131</v>
      </c>
      <c r="B41" s="212">
        <v>2018</v>
      </c>
      <c r="C41" s="212">
        <v>2019</v>
      </c>
      <c r="D41" s="212" t="s">
        <v>613</v>
      </c>
      <c r="E41" s="213" t="s">
        <v>52</v>
      </c>
    </row>
    <row r="42" spans="1:5" ht="12.75">
      <c r="A42" s="214" t="s">
        <v>132</v>
      </c>
      <c r="B42" s="86">
        <v>46064120</v>
      </c>
      <c r="C42" s="86"/>
      <c r="D42" s="86"/>
      <c r="E42" s="215">
        <f aca="true" t="shared" si="2" ref="E42:E47">SUM(B42:D42)</f>
        <v>46064120</v>
      </c>
    </row>
    <row r="43" spans="1:5" ht="12.75">
      <c r="A43" s="216" t="s">
        <v>145</v>
      </c>
      <c r="B43" s="87">
        <v>46064120</v>
      </c>
      <c r="C43" s="87"/>
      <c r="D43" s="87"/>
      <c r="E43" s="217">
        <f t="shared" si="2"/>
        <v>46064120</v>
      </c>
    </row>
    <row r="44" spans="1:5" ht="12.75">
      <c r="A44" s="218" t="s">
        <v>133</v>
      </c>
      <c r="B44" s="88">
        <v>72415880</v>
      </c>
      <c r="C44" s="88"/>
      <c r="D44" s="88"/>
      <c r="E44" s="219">
        <f t="shared" si="2"/>
        <v>72415880</v>
      </c>
    </row>
    <row r="45" spans="1:5" ht="12.75">
      <c r="A45" s="218" t="s">
        <v>147</v>
      </c>
      <c r="B45" s="88"/>
      <c r="C45" s="88"/>
      <c r="D45" s="88"/>
      <c r="E45" s="219">
        <f t="shared" si="2"/>
        <v>0</v>
      </c>
    </row>
    <row r="46" spans="1:5" ht="12.75">
      <c r="A46" s="218" t="s">
        <v>134</v>
      </c>
      <c r="B46" s="88"/>
      <c r="C46" s="88"/>
      <c r="D46" s="88"/>
      <c r="E46" s="219">
        <f t="shared" si="2"/>
        <v>0</v>
      </c>
    </row>
    <row r="47" spans="1:5" ht="13.5" thickBot="1">
      <c r="A47" s="218" t="s">
        <v>135</v>
      </c>
      <c r="B47" s="88"/>
      <c r="C47" s="88"/>
      <c r="D47" s="88"/>
      <c r="E47" s="219">
        <f t="shared" si="2"/>
        <v>0</v>
      </c>
    </row>
    <row r="48" spans="1:5" ht="13.5" thickBot="1">
      <c r="A48" s="220" t="s">
        <v>137</v>
      </c>
      <c r="B48" s="221">
        <f>B42+SUM(B44:B47)</f>
        <v>118480000</v>
      </c>
      <c r="C48" s="221">
        <f>C42+SUM(C44:C47)</f>
        <v>0</v>
      </c>
      <c r="D48" s="221">
        <f>D42+SUM(D44:D47)</f>
        <v>0</v>
      </c>
      <c r="E48" s="222">
        <f>E42+SUM(E44:E47)</f>
        <v>118480000</v>
      </c>
    </row>
    <row r="49" spans="1:8" ht="13.5" thickBot="1">
      <c r="A49" s="47"/>
      <c r="B49" s="47"/>
      <c r="C49" s="47"/>
      <c r="D49" s="47"/>
      <c r="E49" s="47"/>
      <c r="H49" s="46"/>
    </row>
    <row r="50" spans="1:5" ht="13.5" thickBot="1">
      <c r="A50" s="211" t="s">
        <v>136</v>
      </c>
      <c r="B50" s="212">
        <f>+B41</f>
        <v>2018</v>
      </c>
      <c r="C50" s="212">
        <f>+C41</f>
        <v>2019</v>
      </c>
      <c r="D50" s="212" t="str">
        <f>+D41</f>
        <v>2019 után</v>
      </c>
      <c r="E50" s="213" t="s">
        <v>52</v>
      </c>
    </row>
    <row r="51" spans="1:5" ht="12.75">
      <c r="A51" s="214" t="s">
        <v>141</v>
      </c>
      <c r="B51" s="86"/>
      <c r="C51" s="86"/>
      <c r="D51" s="86"/>
      <c r="E51" s="215">
        <f>SUM(B51:D51)</f>
        <v>0</v>
      </c>
    </row>
    <row r="52" spans="1:5" ht="12.75">
      <c r="A52" s="223" t="s">
        <v>142</v>
      </c>
      <c r="B52" s="88">
        <v>95000000</v>
      </c>
      <c r="C52" s="88"/>
      <c r="D52" s="88"/>
      <c r="E52" s="219">
        <f>SUM(B52:D52)</f>
        <v>95000000</v>
      </c>
    </row>
    <row r="53" spans="1:5" ht="12.75">
      <c r="A53" s="218" t="s">
        <v>143</v>
      </c>
      <c r="B53" s="88">
        <v>23480000</v>
      </c>
      <c r="C53" s="88"/>
      <c r="D53" s="88"/>
      <c r="E53" s="219">
        <f>SUM(B53:D53)</f>
        <v>23480000</v>
      </c>
    </row>
    <row r="54" spans="1:5" ht="13.5" thickBot="1">
      <c r="A54" s="218" t="s">
        <v>144</v>
      </c>
      <c r="B54" s="88"/>
      <c r="C54" s="88"/>
      <c r="D54" s="88"/>
      <c r="E54" s="219">
        <f>SUM(B54:D54)</f>
        <v>0</v>
      </c>
    </row>
    <row r="55" spans="1:5" ht="13.5" thickBot="1">
      <c r="A55" s="220" t="s">
        <v>53</v>
      </c>
      <c r="B55" s="221">
        <f>SUM(B51:B54)</f>
        <v>118480000</v>
      </c>
      <c r="C55" s="221">
        <f>SUM(C51:C54)</f>
        <v>0</v>
      </c>
      <c r="D55" s="221">
        <f>SUM(D51:D54)</f>
        <v>0</v>
      </c>
      <c r="E55" s="222">
        <f>SUM(E51:E54)</f>
        <v>118480000</v>
      </c>
    </row>
    <row r="56" spans="1:5" ht="12.75">
      <c r="A56" s="210"/>
      <c r="B56" s="210"/>
      <c r="C56" s="210"/>
      <c r="D56" s="210"/>
      <c r="E56" s="210"/>
    </row>
    <row r="57" spans="1:5" ht="30.75" customHeight="1">
      <c r="A57" s="581" t="s">
        <v>138</v>
      </c>
      <c r="B57" s="636" t="s">
        <v>611</v>
      </c>
      <c r="C57" s="636"/>
      <c r="D57" s="636"/>
      <c r="E57" s="636"/>
    </row>
    <row r="58" spans="1:5" ht="14.25" thickBot="1">
      <c r="A58" s="210"/>
      <c r="B58" s="210"/>
      <c r="C58" s="210"/>
      <c r="D58" s="637"/>
      <c r="E58" s="637"/>
    </row>
    <row r="59" spans="1:5" ht="13.5" thickBot="1">
      <c r="A59" s="211" t="s">
        <v>131</v>
      </c>
      <c r="B59" s="212" t="s">
        <v>612</v>
      </c>
      <c r="C59" s="212" t="s">
        <v>614</v>
      </c>
      <c r="D59" s="212" t="s">
        <v>615</v>
      </c>
      <c r="E59" s="213" t="s">
        <v>52</v>
      </c>
    </row>
    <row r="60" spans="1:5" ht="12.75">
      <c r="A60" s="214" t="s">
        <v>132</v>
      </c>
      <c r="B60" s="86"/>
      <c r="C60" s="86"/>
      <c r="D60" s="86"/>
      <c r="E60" s="215">
        <f aca="true" t="shared" si="3" ref="E60:E65">SUM(B60:D60)</f>
        <v>0</v>
      </c>
    </row>
    <row r="61" spans="1:5" ht="12.75">
      <c r="A61" s="216" t="s">
        <v>145</v>
      </c>
      <c r="B61" s="87"/>
      <c r="C61" s="87"/>
      <c r="D61" s="87"/>
      <c r="E61" s="217">
        <f t="shared" si="3"/>
        <v>0</v>
      </c>
    </row>
    <row r="62" spans="1:5" ht="12.75">
      <c r="A62" s="218" t="s">
        <v>617</v>
      </c>
      <c r="B62" s="88">
        <v>68936000</v>
      </c>
      <c r="C62" s="88"/>
      <c r="D62" s="88"/>
      <c r="E62" s="219">
        <f t="shared" si="3"/>
        <v>68936000</v>
      </c>
    </row>
    <row r="63" spans="1:5" ht="12.75">
      <c r="A63" s="218" t="s">
        <v>147</v>
      </c>
      <c r="B63" s="88"/>
      <c r="C63" s="88"/>
      <c r="D63" s="88"/>
      <c r="E63" s="219">
        <f t="shared" si="3"/>
        <v>0</v>
      </c>
    </row>
    <row r="64" spans="1:5" ht="12.75">
      <c r="A64" s="218" t="s">
        <v>134</v>
      </c>
      <c r="B64" s="88"/>
      <c r="C64" s="88"/>
      <c r="D64" s="88"/>
      <c r="E64" s="219">
        <f t="shared" si="3"/>
        <v>0</v>
      </c>
    </row>
    <row r="65" spans="1:5" ht="13.5" thickBot="1">
      <c r="A65" s="218" t="s">
        <v>135</v>
      </c>
      <c r="B65" s="88"/>
      <c r="C65" s="88"/>
      <c r="D65" s="88"/>
      <c r="E65" s="219">
        <f t="shared" si="3"/>
        <v>0</v>
      </c>
    </row>
    <row r="66" spans="1:5" ht="13.5" thickBot="1">
      <c r="A66" s="220" t="s">
        <v>137</v>
      </c>
      <c r="B66" s="221">
        <f>B60+SUM(B62:B65)</f>
        <v>68936000</v>
      </c>
      <c r="C66" s="221">
        <f>C60+SUM(C62:C65)</f>
        <v>0</v>
      </c>
      <c r="D66" s="221">
        <f>D60+SUM(D62:D65)</f>
        <v>0</v>
      </c>
      <c r="E66" s="222">
        <f>E60+SUM(E62:E65)</f>
        <v>68936000</v>
      </c>
    </row>
    <row r="67" spans="1:5" ht="13.5" thickBot="1">
      <c r="A67" s="47"/>
      <c r="B67" s="47"/>
      <c r="C67" s="47"/>
      <c r="D67" s="47"/>
      <c r="E67" s="47"/>
    </row>
    <row r="68" spans="1:5" ht="13.5" thickBot="1">
      <c r="A68" s="211" t="s">
        <v>136</v>
      </c>
      <c r="B68" s="212" t="str">
        <f>+B59</f>
        <v>2018.</v>
      </c>
      <c r="C68" s="212" t="str">
        <f>+C59</f>
        <v>2019.</v>
      </c>
      <c r="D68" s="212" t="str">
        <f>+D59</f>
        <v>2019. után</v>
      </c>
      <c r="E68" s="213" t="s">
        <v>52</v>
      </c>
    </row>
    <row r="69" spans="1:5" ht="12.75">
      <c r="A69" s="214" t="s">
        <v>141</v>
      </c>
      <c r="B69" s="86"/>
      <c r="C69" s="86"/>
      <c r="D69" s="86"/>
      <c r="E69" s="215">
        <f>SUM(B69:D69)</f>
        <v>0</v>
      </c>
    </row>
    <row r="70" spans="1:5" ht="12.75">
      <c r="A70" s="223" t="s">
        <v>142</v>
      </c>
      <c r="B70" s="88">
        <v>61519000</v>
      </c>
      <c r="C70" s="88"/>
      <c r="D70" s="88"/>
      <c r="E70" s="219">
        <f>SUM(B70:D70)</f>
        <v>61519000</v>
      </c>
    </row>
    <row r="71" spans="1:5" ht="12.75">
      <c r="A71" s="218" t="s">
        <v>143</v>
      </c>
      <c r="B71" s="88">
        <v>7417000</v>
      </c>
      <c r="C71" s="88"/>
      <c r="D71" s="88"/>
      <c r="E71" s="219">
        <f>SUM(B71:D71)</f>
        <v>7417000</v>
      </c>
    </row>
    <row r="72" spans="1:5" ht="13.5" thickBot="1">
      <c r="A72" s="218" t="s">
        <v>144</v>
      </c>
      <c r="B72" s="88"/>
      <c r="C72" s="88"/>
      <c r="D72" s="88"/>
      <c r="E72" s="219">
        <f>SUM(B72:D72)</f>
        <v>0</v>
      </c>
    </row>
    <row r="73" spans="1:5" ht="13.5" thickBot="1">
      <c r="A73" s="220" t="s">
        <v>53</v>
      </c>
      <c r="B73" s="221">
        <f>SUM(B69:B72)</f>
        <v>68936000</v>
      </c>
      <c r="C73" s="221">
        <f>SUM(C69:C72)</f>
        <v>0</v>
      </c>
      <c r="D73" s="221">
        <f>SUM(D69:D72)</f>
        <v>0</v>
      </c>
      <c r="E73" s="222">
        <f>SUM(E69:E72)</f>
        <v>68936000</v>
      </c>
    </row>
    <row r="74" spans="1:5" ht="33" customHeight="1">
      <c r="A74" s="210"/>
      <c r="B74" s="210"/>
      <c r="C74" s="210"/>
      <c r="D74" s="210"/>
      <c r="E74" s="210"/>
    </row>
    <row r="75" spans="1:5" ht="33" customHeight="1">
      <c r="A75" s="581" t="s">
        <v>138</v>
      </c>
      <c r="B75" s="636" t="s">
        <v>734</v>
      </c>
      <c r="C75" s="636"/>
      <c r="D75" s="636"/>
      <c r="E75" s="636"/>
    </row>
    <row r="76" spans="1:5" ht="14.25" thickBot="1">
      <c r="A76" s="210"/>
      <c r="B76" s="210"/>
      <c r="C76" s="210"/>
      <c r="D76" s="637"/>
      <c r="E76" s="637"/>
    </row>
    <row r="77" spans="1:5" ht="13.5" thickBot="1">
      <c r="A77" s="211" t="s">
        <v>131</v>
      </c>
      <c r="B77" s="212">
        <v>2018</v>
      </c>
      <c r="C77" s="212">
        <v>2019</v>
      </c>
      <c r="D77" s="212" t="s">
        <v>613</v>
      </c>
      <c r="E77" s="213" t="s">
        <v>52</v>
      </c>
    </row>
    <row r="78" spans="1:5" ht="12.75">
      <c r="A78" s="214" t="s">
        <v>132</v>
      </c>
      <c r="B78" s="86">
        <v>268983</v>
      </c>
      <c r="C78" s="86"/>
      <c r="D78" s="86"/>
      <c r="E78" s="215">
        <f aca="true" t="shared" si="4" ref="E78:E83">SUM(B78:D78)</f>
        <v>268983</v>
      </c>
    </row>
    <row r="79" spans="1:5" ht="12.75">
      <c r="A79" s="216" t="s">
        <v>145</v>
      </c>
      <c r="B79" s="87"/>
      <c r="C79" s="87"/>
      <c r="D79" s="87"/>
      <c r="E79" s="217">
        <f t="shared" si="4"/>
        <v>0</v>
      </c>
    </row>
    <row r="80" spans="1:5" ht="12.75">
      <c r="A80" s="218" t="s">
        <v>133</v>
      </c>
      <c r="B80" s="88">
        <v>5110545</v>
      </c>
      <c r="C80" s="88"/>
      <c r="D80" s="88"/>
      <c r="E80" s="219">
        <f t="shared" si="4"/>
        <v>5110545</v>
      </c>
    </row>
    <row r="81" spans="1:5" ht="12.75">
      <c r="A81" s="218" t="s">
        <v>147</v>
      </c>
      <c r="B81" s="88"/>
      <c r="C81" s="88"/>
      <c r="D81" s="88"/>
      <c r="E81" s="219">
        <f t="shared" si="4"/>
        <v>0</v>
      </c>
    </row>
    <row r="82" spans="1:5" ht="12.75">
      <c r="A82" s="218" t="s">
        <v>134</v>
      </c>
      <c r="B82" s="88"/>
      <c r="C82" s="88"/>
      <c r="D82" s="88"/>
      <c r="E82" s="219">
        <f t="shared" si="4"/>
        <v>0</v>
      </c>
    </row>
    <row r="83" spans="1:5" ht="13.5" thickBot="1">
      <c r="A83" s="218" t="s">
        <v>135</v>
      </c>
      <c r="B83" s="88"/>
      <c r="C83" s="88"/>
      <c r="D83" s="88"/>
      <c r="E83" s="219">
        <f t="shared" si="4"/>
        <v>0</v>
      </c>
    </row>
    <row r="84" spans="1:5" ht="13.5" thickBot="1">
      <c r="A84" s="220" t="s">
        <v>137</v>
      </c>
      <c r="B84" s="221">
        <f>B78+SUM(B80:B83)</f>
        <v>5379528</v>
      </c>
      <c r="C84" s="221">
        <f>C78+SUM(C80:C83)</f>
        <v>0</v>
      </c>
      <c r="D84" s="221">
        <f>D78+SUM(D80:D83)</f>
        <v>0</v>
      </c>
      <c r="E84" s="222">
        <f>E78+SUM(E80:E83)</f>
        <v>5379528</v>
      </c>
    </row>
    <row r="85" spans="1:5" ht="13.5" thickBot="1">
      <c r="A85" s="47"/>
      <c r="B85" s="47"/>
      <c r="C85" s="47"/>
      <c r="D85" s="47"/>
      <c r="E85" s="47"/>
    </row>
    <row r="86" spans="1:5" ht="13.5" thickBot="1">
      <c r="A86" s="211" t="s">
        <v>136</v>
      </c>
      <c r="B86" s="212">
        <f>+B77</f>
        <v>2018</v>
      </c>
      <c r="C86" s="212">
        <f>+C77</f>
        <v>2019</v>
      </c>
      <c r="D86" s="212" t="str">
        <f>+D77</f>
        <v>2019 után</v>
      </c>
      <c r="E86" s="213" t="s">
        <v>52</v>
      </c>
    </row>
    <row r="87" spans="1:5" ht="12.75">
      <c r="A87" s="214" t="s">
        <v>141</v>
      </c>
      <c r="B87" s="86">
        <v>133350</v>
      </c>
      <c r="C87" s="86"/>
      <c r="D87" s="86"/>
      <c r="E87" s="215">
        <f>SUM(B87:D87)</f>
        <v>133350</v>
      </c>
    </row>
    <row r="88" spans="1:5" ht="12.75">
      <c r="A88" s="223" t="s">
        <v>142</v>
      </c>
      <c r="B88" s="23">
        <v>5110545</v>
      </c>
      <c r="C88" s="88"/>
      <c r="D88" s="88"/>
      <c r="E88" s="219">
        <f>SUM(B88:D88)</f>
        <v>5110545</v>
      </c>
    </row>
    <row r="89" spans="1:5" ht="12.75">
      <c r="A89" s="218" t="s">
        <v>143</v>
      </c>
      <c r="B89" s="88">
        <v>135633</v>
      </c>
      <c r="C89" s="88"/>
      <c r="D89" s="88"/>
      <c r="E89" s="219">
        <f>SUM(B89:D89)</f>
        <v>135633</v>
      </c>
    </row>
    <row r="90" spans="1:5" ht="13.5" thickBot="1">
      <c r="A90" s="218" t="s">
        <v>144</v>
      </c>
      <c r="B90" s="88"/>
      <c r="C90" s="88"/>
      <c r="D90" s="88"/>
      <c r="E90" s="219">
        <f>SUM(B90:D90)</f>
        <v>0</v>
      </c>
    </row>
    <row r="91" spans="1:5" ht="13.5" thickBot="1">
      <c r="A91" s="220" t="s">
        <v>53</v>
      </c>
      <c r="B91" s="221">
        <f>SUM(B87:B90)</f>
        <v>5379528</v>
      </c>
      <c r="C91" s="221">
        <f>SUM(C87:C90)</f>
        <v>0</v>
      </c>
      <c r="D91" s="221">
        <f>SUM(D87:D90)</f>
        <v>0</v>
      </c>
      <c r="E91" s="222">
        <f>SUM(E87:E90)</f>
        <v>5379528</v>
      </c>
    </row>
    <row r="92" spans="1:5" ht="12.75">
      <c r="A92" s="210"/>
      <c r="B92" s="210"/>
      <c r="C92" s="210"/>
      <c r="D92" s="210"/>
      <c r="E92" s="210"/>
    </row>
    <row r="93" spans="1:5" ht="12.75">
      <c r="A93" s="648" t="s">
        <v>735</v>
      </c>
      <c r="B93" s="648"/>
      <c r="C93" s="648"/>
      <c r="D93" s="648"/>
      <c r="E93" s="648"/>
    </row>
    <row r="94" spans="1:5" ht="13.5" thickBot="1">
      <c r="A94" s="210"/>
      <c r="B94" s="210"/>
      <c r="C94" s="210"/>
      <c r="D94" s="210"/>
      <c r="E94" s="210"/>
    </row>
    <row r="95" spans="1:5" ht="13.5" thickBot="1">
      <c r="A95" s="649" t="s">
        <v>139</v>
      </c>
      <c r="B95" s="650"/>
      <c r="C95" s="651"/>
      <c r="D95" s="652" t="s">
        <v>567</v>
      </c>
      <c r="E95" s="653"/>
    </row>
    <row r="96" spans="1:5" ht="12.75">
      <c r="A96" s="654"/>
      <c r="B96" s="655"/>
      <c r="C96" s="656"/>
      <c r="D96" s="657"/>
      <c r="E96" s="658"/>
    </row>
    <row r="97" spans="1:5" ht="13.5" thickBot="1">
      <c r="A97" s="638"/>
      <c r="B97" s="639"/>
      <c r="C97" s="640"/>
      <c r="D97" s="641"/>
      <c r="E97" s="642"/>
    </row>
    <row r="98" spans="1:5" ht="13.5" thickBot="1">
      <c r="A98" s="643" t="s">
        <v>53</v>
      </c>
      <c r="B98" s="644"/>
      <c r="C98" s="645"/>
      <c r="D98" s="646">
        <f>SUM(D96:E97)</f>
        <v>0</v>
      </c>
      <c r="E98" s="647"/>
    </row>
  </sheetData>
  <sheetProtection/>
  <mergeCells count="19">
    <mergeCell ref="D96:E96"/>
    <mergeCell ref="B75:E75"/>
    <mergeCell ref="D76:E76"/>
    <mergeCell ref="B21:E21"/>
    <mergeCell ref="D22:E22"/>
    <mergeCell ref="B39:E39"/>
    <mergeCell ref="D40:E40"/>
    <mergeCell ref="B57:E57"/>
    <mergeCell ref="D58:E58"/>
    <mergeCell ref="B2:E2"/>
    <mergeCell ref="D3:E3"/>
    <mergeCell ref="A97:C97"/>
    <mergeCell ref="D97:E97"/>
    <mergeCell ref="A98:C98"/>
    <mergeCell ref="D98:E98"/>
    <mergeCell ref="A93:E93"/>
    <mergeCell ref="A95:C95"/>
    <mergeCell ref="D95:E95"/>
    <mergeCell ref="A96:C96"/>
  </mergeCells>
  <conditionalFormatting sqref="B11:D11 B18:E18 B30:D30 B37:D37 E14:E17 E69:E72 E78:E84 E87:E91 E5:E11 E24:E30 E33:E37 E42:E48 E51:E55 E63:E66">
    <cfRule type="cellIs" priority="3" dxfId="7" operator="equal" stopIfTrue="1">
      <formula>0</formula>
    </cfRule>
  </conditionalFormatting>
  <conditionalFormatting sqref="D98:E98">
    <cfRule type="cellIs" priority="4" dxfId="7" operator="equal" stopIfTrue="1">
      <formula>0</formula>
    </cfRule>
  </conditionalFormatting>
  <conditionalFormatting sqref="B48:D48 B55:D55 D62:E62 E60:E61 B66:D66 B73:E73">
    <cfRule type="cellIs" priority="2" dxfId="7" operator="equal" stopIfTrue="1">
      <formula>0</formula>
    </cfRule>
  </conditionalFormatting>
  <conditionalFormatting sqref="B84:D84 B91:D91">
    <cfRule type="cellIs" priority="1" dxfId="7" operator="equal" stopIfTrue="1">
      <formula>0</formula>
    </cfRule>
  </conditionalFormatting>
  <printOptions horizontalCentered="1"/>
  <pageMargins left="0.7874015748031497" right="0.7874015748031497" top="0.7874015748031497" bottom="0.5905511811023623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számú melléklet a 6/2019. (V.30.)önkormányzati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397" customWidth="1"/>
    <col min="2" max="2" width="72.00390625" style="398" customWidth="1"/>
    <col min="3" max="3" width="25.00390625" style="399" customWidth="1"/>
    <col min="4" max="16384" width="9.375" style="3" customWidth="1"/>
  </cols>
  <sheetData>
    <row r="1" spans="1:3" s="2" customFormat="1" ht="16.5" customHeight="1" thickBot="1">
      <c r="A1" s="224"/>
      <c r="B1" s="226"/>
      <c r="C1" s="569" t="str">
        <f>+CONCATENATE("9.1. számú melléklet a 6/2019. (V.30.) önkormányzati rendelethez")</f>
        <v>9.1. számú melléklet a 6/2019. (V.30.) önkormányzati rendelethez</v>
      </c>
    </row>
    <row r="2" spans="1:3" s="89" customFormat="1" ht="15.75" customHeight="1">
      <c r="A2" s="413" t="s">
        <v>61</v>
      </c>
      <c r="B2" s="359" t="s">
        <v>227</v>
      </c>
      <c r="C2" s="361" t="s">
        <v>54</v>
      </c>
    </row>
    <row r="3" spans="1:3" s="89" customFormat="1" ht="14.25" customHeight="1" thickBot="1">
      <c r="A3" s="227" t="s">
        <v>203</v>
      </c>
      <c r="B3" s="360" t="s">
        <v>401</v>
      </c>
      <c r="C3" s="497" t="s">
        <v>54</v>
      </c>
    </row>
    <row r="4" spans="1:3" s="90" customFormat="1" ht="15.75" customHeight="1" thickBot="1">
      <c r="A4" s="228"/>
      <c r="B4" s="228"/>
      <c r="C4" s="229" t="str">
        <f>'7.sz.mell.'!F2</f>
        <v>Forintban!</v>
      </c>
    </row>
    <row r="5" spans="1:3" ht="13.5" thickBot="1">
      <c r="A5" s="414" t="s">
        <v>205</v>
      </c>
      <c r="B5" s="230" t="s">
        <v>565</v>
      </c>
      <c r="C5" s="362" t="s">
        <v>55</v>
      </c>
    </row>
    <row r="6" spans="1:3" s="66" customFormat="1" ht="12.75" customHeight="1" thickBot="1">
      <c r="A6" s="193"/>
      <c r="B6" s="194" t="s">
        <v>496</v>
      </c>
      <c r="C6" s="195" t="s">
        <v>497</v>
      </c>
    </row>
    <row r="7" spans="1:3" s="66" customFormat="1" ht="15.75" customHeight="1" thickBot="1">
      <c r="A7" s="232"/>
      <c r="B7" s="233" t="s">
        <v>56</v>
      </c>
      <c r="C7" s="363"/>
    </row>
    <row r="8" spans="1:3" s="66" customFormat="1" ht="12" customHeight="1" thickBot="1">
      <c r="A8" s="30" t="s">
        <v>19</v>
      </c>
      <c r="B8" s="19" t="s">
        <v>254</v>
      </c>
      <c r="C8" s="299">
        <f>+C9+C10+C11+C12+C13+C14</f>
        <v>173852907</v>
      </c>
    </row>
    <row r="9" spans="1:3" s="91" customFormat="1" ht="12" customHeight="1">
      <c r="A9" s="442" t="s">
        <v>98</v>
      </c>
      <c r="B9" s="423" t="s">
        <v>255</v>
      </c>
      <c r="C9" s="302">
        <v>67871841</v>
      </c>
    </row>
    <row r="10" spans="1:3" s="92" customFormat="1" ht="12" customHeight="1">
      <c r="A10" s="443" t="s">
        <v>99</v>
      </c>
      <c r="B10" s="424" t="s">
        <v>256</v>
      </c>
      <c r="C10" s="301">
        <v>28885466</v>
      </c>
    </row>
    <row r="11" spans="1:3" s="92" customFormat="1" ht="12" customHeight="1">
      <c r="A11" s="443" t="s">
        <v>100</v>
      </c>
      <c r="B11" s="424" t="s">
        <v>553</v>
      </c>
      <c r="C11" s="301">
        <v>65193082</v>
      </c>
    </row>
    <row r="12" spans="1:3" s="92" customFormat="1" ht="12" customHeight="1">
      <c r="A12" s="443" t="s">
        <v>101</v>
      </c>
      <c r="B12" s="424" t="s">
        <v>258</v>
      </c>
      <c r="C12" s="301">
        <v>2277618</v>
      </c>
    </row>
    <row r="13" spans="1:3" s="92" customFormat="1" ht="12" customHeight="1">
      <c r="A13" s="443" t="s">
        <v>148</v>
      </c>
      <c r="B13" s="424" t="s">
        <v>509</v>
      </c>
      <c r="C13" s="301">
        <v>6589990</v>
      </c>
    </row>
    <row r="14" spans="1:3" s="91" customFormat="1" ht="12" customHeight="1" thickBot="1">
      <c r="A14" s="444" t="s">
        <v>102</v>
      </c>
      <c r="B14" s="572" t="s">
        <v>579</v>
      </c>
      <c r="C14" s="301">
        <v>3034910</v>
      </c>
    </row>
    <row r="15" spans="1:3" s="91" customFormat="1" ht="12" customHeight="1" thickBot="1">
      <c r="A15" s="30" t="s">
        <v>20</v>
      </c>
      <c r="B15" s="294" t="s">
        <v>259</v>
      </c>
      <c r="C15" s="299">
        <f>+C16+C17+C18+C19+C20</f>
        <v>102343234</v>
      </c>
    </row>
    <row r="16" spans="1:3" s="91" customFormat="1" ht="12" customHeight="1">
      <c r="A16" s="442" t="s">
        <v>104</v>
      </c>
      <c r="B16" s="423" t="s">
        <v>260</v>
      </c>
      <c r="C16" s="302"/>
    </row>
    <row r="17" spans="1:3" s="91" customFormat="1" ht="12" customHeight="1">
      <c r="A17" s="443" t="s">
        <v>105</v>
      </c>
      <c r="B17" s="424" t="s">
        <v>261</v>
      </c>
      <c r="C17" s="301"/>
    </row>
    <row r="18" spans="1:3" s="91" customFormat="1" ht="12" customHeight="1">
      <c r="A18" s="443" t="s">
        <v>106</v>
      </c>
      <c r="B18" s="424" t="s">
        <v>425</v>
      </c>
      <c r="C18" s="301"/>
    </row>
    <row r="19" spans="1:3" s="91" customFormat="1" ht="12" customHeight="1">
      <c r="A19" s="443" t="s">
        <v>107</v>
      </c>
      <c r="B19" s="424" t="s">
        <v>426</v>
      </c>
      <c r="C19" s="301"/>
    </row>
    <row r="20" spans="1:3" s="91" customFormat="1" ht="12" customHeight="1">
      <c r="A20" s="443" t="s">
        <v>108</v>
      </c>
      <c r="B20" s="424" t="s">
        <v>262</v>
      </c>
      <c r="C20" s="301">
        <v>102343234</v>
      </c>
    </row>
    <row r="21" spans="1:3" s="92" customFormat="1" ht="12" customHeight="1" thickBot="1">
      <c r="A21" s="444" t="s">
        <v>117</v>
      </c>
      <c r="B21" s="572" t="s">
        <v>580</v>
      </c>
      <c r="C21" s="303"/>
    </row>
    <row r="22" spans="1:3" s="92" customFormat="1" ht="12" customHeight="1" thickBot="1">
      <c r="A22" s="30" t="s">
        <v>21</v>
      </c>
      <c r="B22" s="19" t="s">
        <v>264</v>
      </c>
      <c r="C22" s="299">
        <f>+C23+C24+C25+C26+C27</f>
        <v>159744545</v>
      </c>
    </row>
    <row r="23" spans="1:3" s="92" customFormat="1" ht="12" customHeight="1">
      <c r="A23" s="442" t="s">
        <v>87</v>
      </c>
      <c r="B23" s="423" t="s">
        <v>265</v>
      </c>
      <c r="C23" s="302"/>
    </row>
    <row r="24" spans="1:3" s="91" customFormat="1" ht="12" customHeight="1">
      <c r="A24" s="443" t="s">
        <v>88</v>
      </c>
      <c r="B24" s="424" t="s">
        <v>266</v>
      </c>
      <c r="C24" s="301"/>
    </row>
    <row r="25" spans="1:3" s="92" customFormat="1" ht="12" customHeight="1">
      <c r="A25" s="443" t="s">
        <v>89</v>
      </c>
      <c r="B25" s="424" t="s">
        <v>427</v>
      </c>
      <c r="C25" s="301"/>
    </row>
    <row r="26" spans="1:3" s="92" customFormat="1" ht="12" customHeight="1">
      <c r="A26" s="443" t="s">
        <v>90</v>
      </c>
      <c r="B26" s="424" t="s">
        <v>428</v>
      </c>
      <c r="C26" s="301"/>
    </row>
    <row r="27" spans="1:3" s="92" customFormat="1" ht="12" customHeight="1">
      <c r="A27" s="443" t="s">
        <v>171</v>
      </c>
      <c r="B27" s="424" t="s">
        <v>267</v>
      </c>
      <c r="C27" s="301">
        <v>159744545</v>
      </c>
    </row>
    <row r="28" spans="1:3" s="92" customFormat="1" ht="12" customHeight="1" thickBot="1">
      <c r="A28" s="444" t="s">
        <v>172</v>
      </c>
      <c r="B28" s="572" t="s">
        <v>572</v>
      </c>
      <c r="C28" s="573"/>
    </row>
    <row r="29" spans="1:3" s="92" customFormat="1" ht="12" customHeight="1" thickBot="1">
      <c r="A29" s="30" t="s">
        <v>173</v>
      </c>
      <c r="B29" s="19" t="s">
        <v>562</v>
      </c>
      <c r="C29" s="305">
        <f>+C30+C31+C32+C33+C34+C35+C36</f>
        <v>16510950</v>
      </c>
    </row>
    <row r="30" spans="1:3" s="92" customFormat="1" ht="12" customHeight="1">
      <c r="A30" s="442" t="s">
        <v>270</v>
      </c>
      <c r="B30" s="423" t="s">
        <v>603</v>
      </c>
      <c r="C30" s="418">
        <v>1600000</v>
      </c>
    </row>
    <row r="31" spans="1:3" s="92" customFormat="1" ht="12" customHeight="1">
      <c r="A31" s="443" t="s">
        <v>271</v>
      </c>
      <c r="B31" s="424" t="s">
        <v>558</v>
      </c>
      <c r="C31" s="301"/>
    </row>
    <row r="32" spans="1:3" s="92" customFormat="1" ht="12" customHeight="1">
      <c r="A32" s="443" t="s">
        <v>272</v>
      </c>
      <c r="B32" s="424" t="s">
        <v>559</v>
      </c>
      <c r="C32" s="301">
        <v>12924950</v>
      </c>
    </row>
    <row r="33" spans="1:3" s="92" customFormat="1" ht="12" customHeight="1">
      <c r="A33" s="443" t="s">
        <v>273</v>
      </c>
      <c r="B33" s="424" t="s">
        <v>560</v>
      </c>
      <c r="C33" s="301"/>
    </row>
    <row r="34" spans="1:3" s="92" customFormat="1" ht="12" customHeight="1">
      <c r="A34" s="443" t="s">
        <v>555</v>
      </c>
      <c r="B34" s="424" t="s">
        <v>274</v>
      </c>
      <c r="C34" s="301">
        <v>1936000</v>
      </c>
    </row>
    <row r="35" spans="1:3" s="92" customFormat="1" ht="12" customHeight="1">
      <c r="A35" s="443" t="s">
        <v>556</v>
      </c>
      <c r="B35" s="424" t="s">
        <v>275</v>
      </c>
      <c r="C35" s="301"/>
    </row>
    <row r="36" spans="1:3" s="92" customFormat="1" ht="12" customHeight="1" thickBot="1">
      <c r="A36" s="444" t="s">
        <v>557</v>
      </c>
      <c r="B36" s="523" t="s">
        <v>276</v>
      </c>
      <c r="C36" s="303">
        <v>50000</v>
      </c>
    </row>
    <row r="37" spans="1:3" s="92" customFormat="1" ht="12" customHeight="1" thickBot="1">
      <c r="A37" s="30" t="s">
        <v>23</v>
      </c>
      <c r="B37" s="19" t="s">
        <v>437</v>
      </c>
      <c r="C37" s="299">
        <f>SUM(C38:C48)</f>
        <v>5507554</v>
      </c>
    </row>
    <row r="38" spans="1:3" s="92" customFormat="1" ht="12" customHeight="1">
      <c r="A38" s="442" t="s">
        <v>91</v>
      </c>
      <c r="B38" s="423" t="s">
        <v>279</v>
      </c>
      <c r="C38" s="302">
        <v>1200000</v>
      </c>
    </row>
    <row r="39" spans="1:3" s="92" customFormat="1" ht="12" customHeight="1">
      <c r="A39" s="443" t="s">
        <v>92</v>
      </c>
      <c r="B39" s="424" t="s">
        <v>280</v>
      </c>
      <c r="C39" s="301">
        <v>1877000</v>
      </c>
    </row>
    <row r="40" spans="1:3" s="92" customFormat="1" ht="12" customHeight="1">
      <c r="A40" s="443" t="s">
        <v>93</v>
      </c>
      <c r="B40" s="424" t="s">
        <v>281</v>
      </c>
      <c r="C40" s="301">
        <v>500000</v>
      </c>
    </row>
    <row r="41" spans="1:3" s="92" customFormat="1" ht="12" customHeight="1">
      <c r="A41" s="443" t="s">
        <v>175</v>
      </c>
      <c r="B41" s="424" t="s">
        <v>282</v>
      </c>
      <c r="C41" s="301"/>
    </row>
    <row r="42" spans="1:3" s="92" customFormat="1" ht="12" customHeight="1">
      <c r="A42" s="443" t="s">
        <v>176</v>
      </c>
      <c r="B42" s="424" t="s">
        <v>283</v>
      </c>
      <c r="C42" s="301"/>
    </row>
    <row r="43" spans="1:3" s="92" customFormat="1" ht="12" customHeight="1">
      <c r="A43" s="443" t="s">
        <v>177</v>
      </c>
      <c r="B43" s="424" t="s">
        <v>284</v>
      </c>
      <c r="C43" s="301">
        <v>669683</v>
      </c>
    </row>
    <row r="44" spans="1:3" s="92" customFormat="1" ht="12" customHeight="1">
      <c r="A44" s="443" t="s">
        <v>178</v>
      </c>
      <c r="B44" s="424" t="s">
        <v>285</v>
      </c>
      <c r="C44" s="301"/>
    </row>
    <row r="45" spans="1:3" s="92" customFormat="1" ht="12" customHeight="1">
      <c r="A45" s="443" t="s">
        <v>179</v>
      </c>
      <c r="B45" s="424" t="s">
        <v>561</v>
      </c>
      <c r="C45" s="301"/>
    </row>
    <row r="46" spans="1:3" s="92" customFormat="1" ht="12" customHeight="1">
      <c r="A46" s="443" t="s">
        <v>277</v>
      </c>
      <c r="B46" s="424" t="s">
        <v>287</v>
      </c>
      <c r="C46" s="304"/>
    </row>
    <row r="47" spans="1:3" s="92" customFormat="1" ht="12" customHeight="1">
      <c r="A47" s="444" t="s">
        <v>278</v>
      </c>
      <c r="B47" s="425" t="s">
        <v>439</v>
      </c>
      <c r="C47" s="410">
        <v>955040</v>
      </c>
    </row>
    <row r="48" spans="1:3" s="92" customFormat="1" ht="12" customHeight="1" thickBot="1">
      <c r="A48" s="444" t="s">
        <v>438</v>
      </c>
      <c r="B48" s="572" t="s">
        <v>581</v>
      </c>
      <c r="C48" s="577">
        <v>305831</v>
      </c>
    </row>
    <row r="49" spans="1:3" s="92" customFormat="1" ht="12" customHeight="1" thickBot="1">
      <c r="A49" s="30" t="s">
        <v>24</v>
      </c>
      <c r="B49" s="19" t="s">
        <v>289</v>
      </c>
      <c r="C49" s="299">
        <f>SUM(C50:C54)</f>
        <v>0</v>
      </c>
    </row>
    <row r="50" spans="1:3" s="92" customFormat="1" ht="12" customHeight="1">
      <c r="A50" s="442" t="s">
        <v>94</v>
      </c>
      <c r="B50" s="423" t="s">
        <v>293</v>
      </c>
      <c r="C50" s="467"/>
    </row>
    <row r="51" spans="1:3" s="92" customFormat="1" ht="12" customHeight="1">
      <c r="A51" s="443" t="s">
        <v>95</v>
      </c>
      <c r="B51" s="424" t="s">
        <v>294</v>
      </c>
      <c r="C51" s="304"/>
    </row>
    <row r="52" spans="1:3" s="92" customFormat="1" ht="12" customHeight="1">
      <c r="A52" s="443" t="s">
        <v>290</v>
      </c>
      <c r="B52" s="424" t="s">
        <v>295</v>
      </c>
      <c r="C52" s="304"/>
    </row>
    <row r="53" spans="1:3" s="92" customFormat="1" ht="12" customHeight="1">
      <c r="A53" s="443" t="s">
        <v>291</v>
      </c>
      <c r="B53" s="424" t="s">
        <v>296</v>
      </c>
      <c r="C53" s="304"/>
    </row>
    <row r="54" spans="1:3" s="92" customFormat="1" ht="12" customHeight="1" thickBot="1">
      <c r="A54" s="444" t="s">
        <v>292</v>
      </c>
      <c r="B54" s="425" t="s">
        <v>297</v>
      </c>
      <c r="C54" s="410"/>
    </row>
    <row r="55" spans="1:3" s="92" customFormat="1" ht="12" customHeight="1" thickBot="1">
      <c r="A55" s="30" t="s">
        <v>180</v>
      </c>
      <c r="B55" s="19" t="s">
        <v>298</v>
      </c>
      <c r="C55" s="299">
        <f>SUM(C56:C58)</f>
        <v>0</v>
      </c>
    </row>
    <row r="56" spans="1:3" s="92" customFormat="1" ht="12" customHeight="1">
      <c r="A56" s="442" t="s">
        <v>96</v>
      </c>
      <c r="B56" s="423" t="s">
        <v>299</v>
      </c>
      <c r="C56" s="302"/>
    </row>
    <row r="57" spans="1:3" s="92" customFormat="1" ht="12" customHeight="1">
      <c r="A57" s="443" t="s">
        <v>97</v>
      </c>
      <c r="B57" s="424" t="s">
        <v>429</v>
      </c>
      <c r="C57" s="301"/>
    </row>
    <row r="58" spans="1:3" s="92" customFormat="1" ht="12" customHeight="1">
      <c r="A58" s="443" t="s">
        <v>302</v>
      </c>
      <c r="B58" s="424" t="s">
        <v>300</v>
      </c>
      <c r="C58" s="301"/>
    </row>
    <row r="59" spans="1:3" s="92" customFormat="1" ht="12" customHeight="1" thickBot="1">
      <c r="A59" s="444" t="s">
        <v>303</v>
      </c>
      <c r="B59" s="425" t="s">
        <v>301</v>
      </c>
      <c r="C59" s="303"/>
    </row>
    <row r="60" spans="1:3" s="92" customFormat="1" ht="12" customHeight="1" thickBot="1">
      <c r="A60" s="30" t="s">
        <v>26</v>
      </c>
      <c r="B60" s="294" t="s">
        <v>304</v>
      </c>
      <c r="C60" s="299">
        <f>SUM(C61:C63)</f>
        <v>0</v>
      </c>
    </row>
    <row r="61" spans="1:3" s="92" customFormat="1" ht="12" customHeight="1">
      <c r="A61" s="442" t="s">
        <v>181</v>
      </c>
      <c r="B61" s="423" t="s">
        <v>306</v>
      </c>
      <c r="C61" s="304"/>
    </row>
    <row r="62" spans="1:3" s="92" customFormat="1" ht="12" customHeight="1">
      <c r="A62" s="443" t="s">
        <v>182</v>
      </c>
      <c r="B62" s="424" t="s">
        <v>430</v>
      </c>
      <c r="C62" s="304"/>
    </row>
    <row r="63" spans="1:3" s="92" customFormat="1" ht="12" customHeight="1">
      <c r="A63" s="443" t="s">
        <v>232</v>
      </c>
      <c r="B63" s="424" t="s">
        <v>307</v>
      </c>
      <c r="C63" s="304"/>
    </row>
    <row r="64" spans="1:3" s="92" customFormat="1" ht="12" customHeight="1" thickBot="1">
      <c r="A64" s="444" t="s">
        <v>305</v>
      </c>
      <c r="B64" s="425" t="s">
        <v>308</v>
      </c>
      <c r="C64" s="304"/>
    </row>
    <row r="65" spans="1:3" s="92" customFormat="1" ht="12" customHeight="1" thickBot="1">
      <c r="A65" s="30" t="s">
        <v>27</v>
      </c>
      <c r="B65" s="19" t="s">
        <v>309</v>
      </c>
      <c r="C65" s="305">
        <f>+C8+C15+C22+C29+C37+C49+C55+C60</f>
        <v>457959190</v>
      </c>
    </row>
    <row r="66" spans="1:3" s="92" customFormat="1" ht="12" customHeight="1" thickBot="1">
      <c r="A66" s="445" t="s">
        <v>397</v>
      </c>
      <c r="B66" s="294" t="s">
        <v>311</v>
      </c>
      <c r="C66" s="299">
        <f>SUM(C67:C69)</f>
        <v>0</v>
      </c>
    </row>
    <row r="67" spans="1:3" s="92" customFormat="1" ht="12" customHeight="1">
      <c r="A67" s="442" t="s">
        <v>339</v>
      </c>
      <c r="B67" s="423" t="s">
        <v>312</v>
      </c>
      <c r="C67" s="304"/>
    </row>
    <row r="68" spans="1:3" s="92" customFormat="1" ht="12" customHeight="1">
      <c r="A68" s="443" t="s">
        <v>348</v>
      </c>
      <c r="B68" s="424" t="s">
        <v>313</v>
      </c>
      <c r="C68" s="304"/>
    </row>
    <row r="69" spans="1:3" s="92" customFormat="1" ht="12" customHeight="1" thickBot="1">
      <c r="A69" s="444" t="s">
        <v>349</v>
      </c>
      <c r="B69" s="426" t="s">
        <v>464</v>
      </c>
      <c r="C69" s="304"/>
    </row>
    <row r="70" spans="1:3" s="92" customFormat="1" ht="12" customHeight="1" thickBot="1">
      <c r="A70" s="445" t="s">
        <v>315</v>
      </c>
      <c r="B70" s="294" t="s">
        <v>316</v>
      </c>
      <c r="C70" s="299">
        <f>SUM(C71:C74)</f>
        <v>0</v>
      </c>
    </row>
    <row r="71" spans="1:3" s="92" customFormat="1" ht="12" customHeight="1">
      <c r="A71" s="442" t="s">
        <v>149</v>
      </c>
      <c r="B71" s="423" t="s">
        <v>317</v>
      </c>
      <c r="C71" s="304"/>
    </row>
    <row r="72" spans="1:3" s="92" customFormat="1" ht="12" customHeight="1">
      <c r="A72" s="443" t="s">
        <v>150</v>
      </c>
      <c r="B72" s="424" t="s">
        <v>574</v>
      </c>
      <c r="C72" s="304"/>
    </row>
    <row r="73" spans="1:3" s="92" customFormat="1" ht="12" customHeight="1">
      <c r="A73" s="443" t="s">
        <v>340</v>
      </c>
      <c r="B73" s="424" t="s">
        <v>318</v>
      </c>
      <c r="C73" s="304"/>
    </row>
    <row r="74" spans="1:3" s="92" customFormat="1" ht="12" customHeight="1" thickBot="1">
      <c r="A74" s="444" t="s">
        <v>341</v>
      </c>
      <c r="B74" s="296" t="s">
        <v>575</v>
      </c>
      <c r="C74" s="304"/>
    </row>
    <row r="75" spans="1:3" s="92" customFormat="1" ht="12" customHeight="1" thickBot="1">
      <c r="A75" s="445" t="s">
        <v>319</v>
      </c>
      <c r="B75" s="294" t="s">
        <v>320</v>
      </c>
      <c r="C75" s="299">
        <f>SUM(C76:C77)</f>
        <v>178455596</v>
      </c>
    </row>
    <row r="76" spans="1:3" s="92" customFormat="1" ht="12" customHeight="1">
      <c r="A76" s="442" t="s">
        <v>342</v>
      </c>
      <c r="B76" s="423" t="s">
        <v>321</v>
      </c>
      <c r="C76" s="304">
        <v>178455596</v>
      </c>
    </row>
    <row r="77" spans="1:3" s="92" customFormat="1" ht="12" customHeight="1" thickBot="1">
      <c r="A77" s="444" t="s">
        <v>343</v>
      </c>
      <c r="B77" s="425" t="s">
        <v>322</v>
      </c>
      <c r="C77" s="304"/>
    </row>
    <row r="78" spans="1:3" s="91" customFormat="1" ht="12" customHeight="1" thickBot="1">
      <c r="A78" s="445" t="s">
        <v>323</v>
      </c>
      <c r="B78" s="294" t="s">
        <v>324</v>
      </c>
      <c r="C78" s="299">
        <f>SUM(C79:C81)</f>
        <v>2419077</v>
      </c>
    </row>
    <row r="79" spans="1:3" s="92" customFormat="1" ht="12" customHeight="1">
      <c r="A79" s="442" t="s">
        <v>344</v>
      </c>
      <c r="B79" s="423" t="s">
        <v>325</v>
      </c>
      <c r="C79" s="304">
        <v>2419077</v>
      </c>
    </row>
    <row r="80" spans="1:3" s="92" customFormat="1" ht="12" customHeight="1">
      <c r="A80" s="443" t="s">
        <v>345</v>
      </c>
      <c r="B80" s="424" t="s">
        <v>326</v>
      </c>
      <c r="C80" s="304"/>
    </row>
    <row r="81" spans="1:3" s="92" customFormat="1" ht="12" customHeight="1" thickBot="1">
      <c r="A81" s="444" t="s">
        <v>346</v>
      </c>
      <c r="B81" s="425" t="s">
        <v>576</v>
      </c>
      <c r="C81" s="304"/>
    </row>
    <row r="82" spans="1:3" s="92" customFormat="1" ht="12" customHeight="1" thickBot="1">
      <c r="A82" s="445" t="s">
        <v>327</v>
      </c>
      <c r="B82" s="294" t="s">
        <v>347</v>
      </c>
      <c r="C82" s="299">
        <f>SUM(C83:C86)</f>
        <v>0</v>
      </c>
    </row>
    <row r="83" spans="1:3" s="92" customFormat="1" ht="12" customHeight="1">
      <c r="A83" s="446" t="s">
        <v>328</v>
      </c>
      <c r="B83" s="423" t="s">
        <v>329</v>
      </c>
      <c r="C83" s="304"/>
    </row>
    <row r="84" spans="1:3" s="92" customFormat="1" ht="12" customHeight="1">
      <c r="A84" s="447" t="s">
        <v>330</v>
      </c>
      <c r="B84" s="424" t="s">
        <v>331</v>
      </c>
      <c r="C84" s="304"/>
    </row>
    <row r="85" spans="1:3" s="92" customFormat="1" ht="12" customHeight="1">
      <c r="A85" s="447" t="s">
        <v>332</v>
      </c>
      <c r="B85" s="424" t="s">
        <v>333</v>
      </c>
      <c r="C85" s="304"/>
    </row>
    <row r="86" spans="1:3" s="91" customFormat="1" ht="12" customHeight="1" thickBot="1">
      <c r="A86" s="448" t="s">
        <v>334</v>
      </c>
      <c r="B86" s="425" t="s">
        <v>335</v>
      </c>
      <c r="C86" s="304"/>
    </row>
    <row r="87" spans="1:3" s="91" customFormat="1" ht="12" customHeight="1" thickBot="1">
      <c r="A87" s="445" t="s">
        <v>336</v>
      </c>
      <c r="B87" s="294" t="s">
        <v>478</v>
      </c>
      <c r="C87" s="468"/>
    </row>
    <row r="88" spans="1:3" s="91" customFormat="1" ht="12" customHeight="1" thickBot="1">
      <c r="A88" s="445" t="s">
        <v>510</v>
      </c>
      <c r="B88" s="294" t="s">
        <v>337</v>
      </c>
      <c r="C88" s="468"/>
    </row>
    <row r="89" spans="1:3" s="91" customFormat="1" ht="12" customHeight="1" thickBot="1">
      <c r="A89" s="445" t="s">
        <v>511</v>
      </c>
      <c r="B89" s="430" t="s">
        <v>481</v>
      </c>
      <c r="C89" s="305">
        <f>+C66+C70+C75+C78+C82+C88+C87</f>
        <v>180874673</v>
      </c>
    </row>
    <row r="90" spans="1:3" s="91" customFormat="1" ht="12" customHeight="1" thickBot="1">
      <c r="A90" s="449" t="s">
        <v>512</v>
      </c>
      <c r="B90" s="431" t="s">
        <v>513</v>
      </c>
      <c r="C90" s="305">
        <f>+C65+C89</f>
        <v>638833863</v>
      </c>
    </row>
    <row r="91" spans="1:3" s="92" customFormat="1" ht="15" customHeight="1" thickBot="1">
      <c r="A91" s="238"/>
      <c r="B91" s="239"/>
      <c r="C91" s="368"/>
    </row>
    <row r="92" spans="1:3" s="66" customFormat="1" ht="16.5" customHeight="1" thickBot="1">
      <c r="A92" s="242"/>
      <c r="B92" s="243" t="s">
        <v>57</v>
      </c>
      <c r="C92" s="370"/>
    </row>
    <row r="93" spans="1:3" s="93" customFormat="1" ht="12" customHeight="1" thickBot="1">
      <c r="A93" s="415" t="s">
        <v>19</v>
      </c>
      <c r="B93" s="26" t="s">
        <v>517</v>
      </c>
      <c r="C93" s="298">
        <f>+C94+C95+C96+C97+C98+C111</f>
        <v>273499607</v>
      </c>
    </row>
    <row r="94" spans="1:3" ht="12" customHeight="1">
      <c r="A94" s="450" t="s">
        <v>98</v>
      </c>
      <c r="B94" s="8" t="s">
        <v>50</v>
      </c>
      <c r="C94" s="300">
        <v>91589250</v>
      </c>
    </row>
    <row r="95" spans="1:3" ht="12" customHeight="1">
      <c r="A95" s="443" t="s">
        <v>99</v>
      </c>
      <c r="B95" s="6" t="s">
        <v>183</v>
      </c>
      <c r="C95" s="301">
        <v>12266160</v>
      </c>
    </row>
    <row r="96" spans="1:3" ht="12" customHeight="1">
      <c r="A96" s="443" t="s">
        <v>100</v>
      </c>
      <c r="B96" s="6" t="s">
        <v>140</v>
      </c>
      <c r="C96" s="303">
        <v>105358549</v>
      </c>
    </row>
    <row r="97" spans="1:3" ht="12" customHeight="1">
      <c r="A97" s="443" t="s">
        <v>101</v>
      </c>
      <c r="B97" s="9" t="s">
        <v>184</v>
      </c>
      <c r="C97" s="303">
        <v>18193000</v>
      </c>
    </row>
    <row r="98" spans="1:3" ht="12" customHeight="1">
      <c r="A98" s="443" t="s">
        <v>112</v>
      </c>
      <c r="B98" s="17" t="s">
        <v>185</v>
      </c>
      <c r="C98" s="303">
        <v>44092648</v>
      </c>
    </row>
    <row r="99" spans="1:3" ht="12" customHeight="1">
      <c r="A99" s="443" t="s">
        <v>102</v>
      </c>
      <c r="B99" s="6" t="s">
        <v>514</v>
      </c>
      <c r="C99" s="303">
        <v>173767</v>
      </c>
    </row>
    <row r="100" spans="1:3" ht="12" customHeight="1">
      <c r="A100" s="443" t="s">
        <v>103</v>
      </c>
      <c r="B100" s="138" t="s">
        <v>444</v>
      </c>
      <c r="C100" s="303"/>
    </row>
    <row r="101" spans="1:3" ht="12" customHeight="1">
      <c r="A101" s="443" t="s">
        <v>113</v>
      </c>
      <c r="B101" s="138" t="s">
        <v>443</v>
      </c>
      <c r="C101" s="303"/>
    </row>
    <row r="102" spans="1:3" ht="12" customHeight="1">
      <c r="A102" s="443" t="s">
        <v>114</v>
      </c>
      <c r="B102" s="138" t="s">
        <v>353</v>
      </c>
      <c r="C102" s="303"/>
    </row>
    <row r="103" spans="1:3" ht="12" customHeight="1">
      <c r="A103" s="443" t="s">
        <v>115</v>
      </c>
      <c r="B103" s="139" t="s">
        <v>354</v>
      </c>
      <c r="C103" s="303"/>
    </row>
    <row r="104" spans="1:3" ht="12" customHeight="1">
      <c r="A104" s="443" t="s">
        <v>116</v>
      </c>
      <c r="B104" s="139" t="s">
        <v>355</v>
      </c>
      <c r="C104" s="303"/>
    </row>
    <row r="105" spans="1:3" ht="12" customHeight="1">
      <c r="A105" s="443" t="s">
        <v>118</v>
      </c>
      <c r="B105" s="138" t="s">
        <v>356</v>
      </c>
      <c r="C105" s="303">
        <v>41718881</v>
      </c>
    </row>
    <row r="106" spans="1:3" ht="12" customHeight="1">
      <c r="A106" s="443" t="s">
        <v>186</v>
      </c>
      <c r="B106" s="138" t="s">
        <v>357</v>
      </c>
      <c r="C106" s="303"/>
    </row>
    <row r="107" spans="1:3" ht="12" customHeight="1">
      <c r="A107" s="443" t="s">
        <v>351</v>
      </c>
      <c r="B107" s="139" t="s">
        <v>358</v>
      </c>
      <c r="C107" s="303"/>
    </row>
    <row r="108" spans="1:3" ht="12" customHeight="1">
      <c r="A108" s="451" t="s">
        <v>352</v>
      </c>
      <c r="B108" s="140" t="s">
        <v>359</v>
      </c>
      <c r="C108" s="303"/>
    </row>
    <row r="109" spans="1:3" ht="12" customHeight="1">
      <c r="A109" s="443" t="s">
        <v>441</v>
      </c>
      <c r="B109" s="140" t="s">
        <v>360</v>
      </c>
      <c r="C109" s="303"/>
    </row>
    <row r="110" spans="1:3" ht="12" customHeight="1">
      <c r="A110" s="443" t="s">
        <v>442</v>
      </c>
      <c r="B110" s="139" t="s">
        <v>361</v>
      </c>
      <c r="C110" s="301">
        <v>2200000</v>
      </c>
    </row>
    <row r="111" spans="1:3" ht="12" customHeight="1">
      <c r="A111" s="443" t="s">
        <v>446</v>
      </c>
      <c r="B111" s="9" t="s">
        <v>51</v>
      </c>
      <c r="C111" s="301">
        <v>2000000</v>
      </c>
    </row>
    <row r="112" spans="1:3" ht="12" customHeight="1">
      <c r="A112" s="444" t="s">
        <v>447</v>
      </c>
      <c r="B112" s="6" t="s">
        <v>515</v>
      </c>
      <c r="C112" s="303">
        <v>1000000</v>
      </c>
    </row>
    <row r="113" spans="1:3" ht="12" customHeight="1" thickBot="1">
      <c r="A113" s="452" t="s">
        <v>448</v>
      </c>
      <c r="B113" s="141" t="s">
        <v>516</v>
      </c>
      <c r="C113" s="306">
        <v>1000000</v>
      </c>
    </row>
    <row r="114" spans="1:3" ht="12" customHeight="1" thickBot="1">
      <c r="A114" s="30" t="s">
        <v>20</v>
      </c>
      <c r="B114" s="25" t="s">
        <v>362</v>
      </c>
      <c r="C114" s="299">
        <f>+C115+C117+C119</f>
        <v>253183343</v>
      </c>
    </row>
    <row r="115" spans="1:3" ht="12" customHeight="1">
      <c r="A115" s="442" t="s">
        <v>104</v>
      </c>
      <c r="B115" s="6" t="s">
        <v>231</v>
      </c>
      <c r="C115" s="302">
        <v>249168343</v>
      </c>
    </row>
    <row r="116" spans="1:3" ht="12" customHeight="1">
      <c r="A116" s="442" t="s">
        <v>105</v>
      </c>
      <c r="B116" s="10" t="s">
        <v>366</v>
      </c>
      <c r="C116" s="302"/>
    </row>
    <row r="117" spans="1:3" ht="12" customHeight="1">
      <c r="A117" s="442" t="s">
        <v>106</v>
      </c>
      <c r="B117" s="10" t="s">
        <v>187</v>
      </c>
      <c r="C117" s="301">
        <v>4015000</v>
      </c>
    </row>
    <row r="118" spans="1:3" ht="12" customHeight="1">
      <c r="A118" s="442" t="s">
        <v>107</v>
      </c>
      <c r="B118" s="10" t="s">
        <v>367</v>
      </c>
      <c r="C118" s="267"/>
    </row>
    <row r="119" spans="1:3" ht="12" customHeight="1">
      <c r="A119" s="442" t="s">
        <v>108</v>
      </c>
      <c r="B119" s="296" t="s">
        <v>233</v>
      </c>
      <c r="C119" s="267"/>
    </row>
    <row r="120" spans="1:3" ht="12" customHeight="1">
      <c r="A120" s="442" t="s">
        <v>117</v>
      </c>
      <c r="B120" s="295" t="s">
        <v>431</v>
      </c>
      <c r="C120" s="267"/>
    </row>
    <row r="121" spans="1:3" ht="12" customHeight="1">
      <c r="A121" s="442" t="s">
        <v>119</v>
      </c>
      <c r="B121" s="419" t="s">
        <v>372</v>
      </c>
      <c r="C121" s="267"/>
    </row>
    <row r="122" spans="1:3" ht="12" customHeight="1">
      <c r="A122" s="442" t="s">
        <v>188</v>
      </c>
      <c r="B122" s="139" t="s">
        <v>355</v>
      </c>
      <c r="C122" s="267"/>
    </row>
    <row r="123" spans="1:3" ht="12" customHeight="1">
      <c r="A123" s="442" t="s">
        <v>189</v>
      </c>
      <c r="B123" s="139" t="s">
        <v>371</v>
      </c>
      <c r="C123" s="267"/>
    </row>
    <row r="124" spans="1:3" ht="12" customHeight="1">
      <c r="A124" s="442" t="s">
        <v>190</v>
      </c>
      <c r="B124" s="139" t="s">
        <v>370</v>
      </c>
      <c r="C124" s="267"/>
    </row>
    <row r="125" spans="1:3" ht="12" customHeight="1">
      <c r="A125" s="442" t="s">
        <v>363</v>
      </c>
      <c r="B125" s="139" t="s">
        <v>358</v>
      </c>
      <c r="C125" s="267"/>
    </row>
    <row r="126" spans="1:3" ht="12" customHeight="1">
      <c r="A126" s="442" t="s">
        <v>364</v>
      </c>
      <c r="B126" s="139" t="s">
        <v>369</v>
      </c>
      <c r="C126" s="267"/>
    </row>
    <row r="127" spans="1:3" ht="12" customHeight="1" thickBot="1">
      <c r="A127" s="451" t="s">
        <v>365</v>
      </c>
      <c r="B127" s="139" t="s">
        <v>368</v>
      </c>
      <c r="C127" s="269"/>
    </row>
    <row r="128" spans="1:3" ht="12" customHeight="1" thickBot="1">
      <c r="A128" s="30" t="s">
        <v>21</v>
      </c>
      <c r="B128" s="119" t="s">
        <v>451</v>
      </c>
      <c r="C128" s="299">
        <f>+C93+C114</f>
        <v>526682950</v>
      </c>
    </row>
    <row r="129" spans="1:3" ht="12" customHeight="1" thickBot="1">
      <c r="A129" s="30" t="s">
        <v>22</v>
      </c>
      <c r="B129" s="119" t="s">
        <v>452</v>
      </c>
      <c r="C129" s="299">
        <f>+C130+C131+C132</f>
        <v>0</v>
      </c>
    </row>
    <row r="130" spans="1:3" s="93" customFormat="1" ht="12" customHeight="1">
      <c r="A130" s="442" t="s">
        <v>270</v>
      </c>
      <c r="B130" s="7" t="s">
        <v>520</v>
      </c>
      <c r="C130" s="267"/>
    </row>
    <row r="131" spans="1:3" ht="12" customHeight="1">
      <c r="A131" s="442" t="s">
        <v>271</v>
      </c>
      <c r="B131" s="7" t="s">
        <v>460</v>
      </c>
      <c r="C131" s="267"/>
    </row>
    <row r="132" spans="1:3" ht="12" customHeight="1" thickBot="1">
      <c r="A132" s="451" t="s">
        <v>272</v>
      </c>
      <c r="B132" s="5" t="s">
        <v>519</v>
      </c>
      <c r="C132" s="267"/>
    </row>
    <row r="133" spans="1:3" ht="12" customHeight="1" thickBot="1">
      <c r="A133" s="30" t="s">
        <v>23</v>
      </c>
      <c r="B133" s="119" t="s">
        <v>453</v>
      </c>
      <c r="C133" s="299">
        <f>+C134+C135+C136+C137+C138+C139</f>
        <v>0</v>
      </c>
    </row>
    <row r="134" spans="1:3" ht="12" customHeight="1">
      <c r="A134" s="442" t="s">
        <v>91</v>
      </c>
      <c r="B134" s="7" t="s">
        <v>462</v>
      </c>
      <c r="C134" s="267"/>
    </row>
    <row r="135" spans="1:3" ht="12" customHeight="1">
      <c r="A135" s="442" t="s">
        <v>92</v>
      </c>
      <c r="B135" s="7" t="s">
        <v>454</v>
      </c>
      <c r="C135" s="267"/>
    </row>
    <row r="136" spans="1:3" ht="12" customHeight="1">
      <c r="A136" s="442" t="s">
        <v>93</v>
      </c>
      <c r="B136" s="7" t="s">
        <v>455</v>
      </c>
      <c r="C136" s="267"/>
    </row>
    <row r="137" spans="1:3" ht="12" customHeight="1">
      <c r="A137" s="442" t="s">
        <v>175</v>
      </c>
      <c r="B137" s="7" t="s">
        <v>518</v>
      </c>
      <c r="C137" s="267"/>
    </row>
    <row r="138" spans="1:3" ht="12" customHeight="1">
      <c r="A138" s="442" t="s">
        <v>176</v>
      </c>
      <c r="B138" s="7" t="s">
        <v>457</v>
      </c>
      <c r="C138" s="267"/>
    </row>
    <row r="139" spans="1:3" s="93" customFormat="1" ht="12" customHeight="1" thickBot="1">
      <c r="A139" s="451" t="s">
        <v>177</v>
      </c>
      <c r="B139" s="5" t="s">
        <v>458</v>
      </c>
      <c r="C139" s="267"/>
    </row>
    <row r="140" spans="1:11" ht="12" customHeight="1" thickBot="1">
      <c r="A140" s="30" t="s">
        <v>24</v>
      </c>
      <c r="B140" s="119" t="s">
        <v>544</v>
      </c>
      <c r="C140" s="305">
        <f>+C141+C142+C144+C145+C143</f>
        <v>112150913</v>
      </c>
      <c r="K140" s="249"/>
    </row>
    <row r="141" spans="1:3" ht="12.75">
      <c r="A141" s="442" t="s">
        <v>94</v>
      </c>
      <c r="B141" s="7" t="s">
        <v>373</v>
      </c>
      <c r="C141" s="267"/>
    </row>
    <row r="142" spans="1:3" ht="12" customHeight="1">
      <c r="A142" s="442" t="s">
        <v>95</v>
      </c>
      <c r="B142" s="7" t="s">
        <v>374</v>
      </c>
      <c r="C142" s="267">
        <v>8413977</v>
      </c>
    </row>
    <row r="143" spans="1:3" ht="12" customHeight="1">
      <c r="A143" s="442" t="s">
        <v>290</v>
      </c>
      <c r="B143" s="7" t="s">
        <v>543</v>
      </c>
      <c r="C143" s="267">
        <v>103736936</v>
      </c>
    </row>
    <row r="144" spans="1:3" s="93" customFormat="1" ht="12" customHeight="1">
      <c r="A144" s="442" t="s">
        <v>291</v>
      </c>
      <c r="B144" s="7" t="s">
        <v>467</v>
      </c>
      <c r="C144" s="267"/>
    </row>
    <row r="145" spans="1:3" s="93" customFormat="1" ht="12" customHeight="1" thickBot="1">
      <c r="A145" s="451" t="s">
        <v>292</v>
      </c>
      <c r="B145" s="5" t="s">
        <v>393</v>
      </c>
      <c r="C145" s="267"/>
    </row>
    <row r="146" spans="1:3" s="93" customFormat="1" ht="12" customHeight="1" thickBot="1">
      <c r="A146" s="30" t="s">
        <v>25</v>
      </c>
      <c r="B146" s="119" t="s">
        <v>468</v>
      </c>
      <c r="C146" s="307">
        <f>+C147+C148+C149+C150+C151</f>
        <v>0</v>
      </c>
    </row>
    <row r="147" spans="1:3" s="93" customFormat="1" ht="12" customHeight="1">
      <c r="A147" s="442" t="s">
        <v>96</v>
      </c>
      <c r="B147" s="7" t="s">
        <v>463</v>
      </c>
      <c r="C147" s="267"/>
    </row>
    <row r="148" spans="1:3" s="93" customFormat="1" ht="12" customHeight="1">
      <c r="A148" s="442" t="s">
        <v>97</v>
      </c>
      <c r="B148" s="7" t="s">
        <v>470</v>
      </c>
      <c r="C148" s="267"/>
    </row>
    <row r="149" spans="1:3" s="93" customFormat="1" ht="12" customHeight="1">
      <c r="A149" s="442" t="s">
        <v>302</v>
      </c>
      <c r="B149" s="7" t="s">
        <v>465</v>
      </c>
      <c r="C149" s="267"/>
    </row>
    <row r="150" spans="1:3" s="93" customFormat="1" ht="12" customHeight="1">
      <c r="A150" s="442" t="s">
        <v>303</v>
      </c>
      <c r="B150" s="7" t="s">
        <v>521</v>
      </c>
      <c r="C150" s="267"/>
    </row>
    <row r="151" spans="1:3" ht="12.75" customHeight="1" thickBot="1">
      <c r="A151" s="451" t="s">
        <v>469</v>
      </c>
      <c r="B151" s="5" t="s">
        <v>472</v>
      </c>
      <c r="C151" s="269"/>
    </row>
    <row r="152" spans="1:3" ht="12.75" customHeight="1" thickBot="1">
      <c r="A152" s="498" t="s">
        <v>26</v>
      </c>
      <c r="B152" s="119" t="s">
        <v>473</v>
      </c>
      <c r="C152" s="307"/>
    </row>
    <row r="153" spans="1:3" ht="12.75" customHeight="1" thickBot="1">
      <c r="A153" s="498" t="s">
        <v>27</v>
      </c>
      <c r="B153" s="119" t="s">
        <v>474</v>
      </c>
      <c r="C153" s="307"/>
    </row>
    <row r="154" spans="1:3" ht="12" customHeight="1" thickBot="1">
      <c r="A154" s="30" t="s">
        <v>28</v>
      </c>
      <c r="B154" s="119" t="s">
        <v>476</v>
      </c>
      <c r="C154" s="433">
        <f>+C129+C133+C140+C146+C152+C153</f>
        <v>112150913</v>
      </c>
    </row>
    <row r="155" spans="1:3" ht="15" customHeight="1" thickBot="1">
      <c r="A155" s="453" t="s">
        <v>29</v>
      </c>
      <c r="B155" s="386" t="s">
        <v>475</v>
      </c>
      <c r="C155" s="433">
        <f>+C128+C154</f>
        <v>638833863</v>
      </c>
    </row>
    <row r="156" spans="1:3" ht="13.5" thickBot="1">
      <c r="A156" s="394"/>
      <c r="B156" s="395"/>
      <c r="C156" s="396"/>
    </row>
    <row r="157" spans="1:3" ht="15" customHeight="1" thickBot="1">
      <c r="A157" s="247" t="s">
        <v>522</v>
      </c>
      <c r="B157" s="248"/>
      <c r="C157" s="116">
        <v>7</v>
      </c>
    </row>
    <row r="158" spans="1:3" ht="14.25" customHeight="1" thickBot="1">
      <c r="A158" s="247" t="s">
        <v>206</v>
      </c>
      <c r="B158" s="248"/>
      <c r="C158" s="116">
        <v>57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397" customWidth="1"/>
    <col min="2" max="2" width="72.00390625" style="398" customWidth="1"/>
    <col min="3" max="3" width="25.00390625" style="399" customWidth="1"/>
    <col min="4" max="16384" width="9.375" style="3" customWidth="1"/>
  </cols>
  <sheetData>
    <row r="1" spans="1:3" s="2" customFormat="1" ht="16.5" customHeight="1" thickBot="1">
      <c r="A1" s="224"/>
      <c r="B1" s="226"/>
      <c r="C1" s="569" t="str">
        <f>+CONCATENATE("9.1.1. számú melléklet a 6/2019. (V.30.) önkormányzati rendelethez")</f>
        <v>9.1.1. számú melléklet a 6/2019. (V.30.) önkormányzati rendelethez</v>
      </c>
    </row>
    <row r="2" spans="1:3" s="89" customFormat="1" ht="21" customHeight="1">
      <c r="A2" s="413" t="s">
        <v>61</v>
      </c>
      <c r="B2" s="359" t="s">
        <v>227</v>
      </c>
      <c r="C2" s="361" t="s">
        <v>54</v>
      </c>
    </row>
    <row r="3" spans="1:3" s="89" customFormat="1" ht="16.5" thickBot="1">
      <c r="A3" s="227" t="s">
        <v>203</v>
      </c>
      <c r="B3" s="360" t="s">
        <v>432</v>
      </c>
      <c r="C3" s="497" t="s">
        <v>59</v>
      </c>
    </row>
    <row r="4" spans="1:3" s="90" customFormat="1" ht="15.75" customHeight="1" thickBot="1">
      <c r="A4" s="228"/>
      <c r="B4" s="228"/>
      <c r="C4" s="229" t="str">
        <f>'9.1. sz. mell'!C4</f>
        <v>Forintban!</v>
      </c>
    </row>
    <row r="5" spans="1:3" ht="13.5" thickBot="1">
      <c r="A5" s="414" t="s">
        <v>205</v>
      </c>
      <c r="B5" s="230" t="s">
        <v>565</v>
      </c>
      <c r="C5" s="362" t="s">
        <v>55</v>
      </c>
    </row>
    <row r="6" spans="1:3" s="66" customFormat="1" ht="12.75" customHeight="1" thickBot="1">
      <c r="A6" s="193"/>
      <c r="B6" s="194" t="s">
        <v>496</v>
      </c>
      <c r="C6" s="195" t="s">
        <v>497</v>
      </c>
    </row>
    <row r="7" spans="1:3" s="66" customFormat="1" ht="15.75" customHeight="1" thickBot="1">
      <c r="A7" s="232"/>
      <c r="B7" s="233" t="s">
        <v>56</v>
      </c>
      <c r="C7" s="363"/>
    </row>
    <row r="8" spans="1:3" s="66" customFormat="1" ht="12" customHeight="1" thickBot="1">
      <c r="A8" s="30" t="s">
        <v>19</v>
      </c>
      <c r="B8" s="19" t="s">
        <v>254</v>
      </c>
      <c r="C8" s="299">
        <f>+C9+C10+C11+C12+C13+C14</f>
        <v>173852907</v>
      </c>
    </row>
    <row r="9" spans="1:3" s="91" customFormat="1" ht="12" customHeight="1">
      <c r="A9" s="442" t="s">
        <v>98</v>
      </c>
      <c r="B9" s="423" t="s">
        <v>255</v>
      </c>
      <c r="C9" s="302">
        <v>67871841</v>
      </c>
    </row>
    <row r="10" spans="1:3" s="92" customFormat="1" ht="12" customHeight="1">
      <c r="A10" s="443" t="s">
        <v>99</v>
      </c>
      <c r="B10" s="424" t="s">
        <v>256</v>
      </c>
      <c r="C10" s="301">
        <v>28885466</v>
      </c>
    </row>
    <row r="11" spans="1:3" s="92" customFormat="1" ht="12" customHeight="1">
      <c r="A11" s="443" t="s">
        <v>100</v>
      </c>
      <c r="B11" s="424" t="s">
        <v>553</v>
      </c>
      <c r="C11" s="301">
        <v>65193082</v>
      </c>
    </row>
    <row r="12" spans="1:3" s="92" customFormat="1" ht="12" customHeight="1">
      <c r="A12" s="443" t="s">
        <v>101</v>
      </c>
      <c r="B12" s="424" t="s">
        <v>258</v>
      </c>
      <c r="C12" s="301">
        <v>2277618</v>
      </c>
    </row>
    <row r="13" spans="1:3" s="92" customFormat="1" ht="12" customHeight="1">
      <c r="A13" s="443" t="s">
        <v>148</v>
      </c>
      <c r="B13" s="424" t="s">
        <v>509</v>
      </c>
      <c r="C13" s="301">
        <v>6589990</v>
      </c>
    </row>
    <row r="14" spans="1:3" s="91" customFormat="1" ht="12" customHeight="1" thickBot="1">
      <c r="A14" s="444" t="s">
        <v>102</v>
      </c>
      <c r="B14" s="425" t="s">
        <v>436</v>
      </c>
      <c r="C14" s="301">
        <v>3034910</v>
      </c>
    </row>
    <row r="15" spans="1:3" s="91" customFormat="1" ht="12" customHeight="1" thickBot="1">
      <c r="A15" s="30" t="s">
        <v>20</v>
      </c>
      <c r="B15" s="294" t="s">
        <v>259</v>
      </c>
      <c r="C15" s="299">
        <f>+C16+C17+C18+C19+C20</f>
        <v>101143234</v>
      </c>
    </row>
    <row r="16" spans="1:3" s="91" customFormat="1" ht="12" customHeight="1">
      <c r="A16" s="442" t="s">
        <v>104</v>
      </c>
      <c r="B16" s="423" t="s">
        <v>260</v>
      </c>
      <c r="C16" s="302"/>
    </row>
    <row r="17" spans="1:3" s="91" customFormat="1" ht="12" customHeight="1">
      <c r="A17" s="443" t="s">
        <v>105</v>
      </c>
      <c r="B17" s="424" t="s">
        <v>261</v>
      </c>
      <c r="C17" s="301"/>
    </row>
    <row r="18" spans="1:3" s="91" customFormat="1" ht="12" customHeight="1">
      <c r="A18" s="443" t="s">
        <v>106</v>
      </c>
      <c r="B18" s="424" t="s">
        <v>425</v>
      </c>
      <c r="C18" s="301"/>
    </row>
    <row r="19" spans="1:3" s="91" customFormat="1" ht="12" customHeight="1">
      <c r="A19" s="443" t="s">
        <v>107</v>
      </c>
      <c r="B19" s="424" t="s">
        <v>426</v>
      </c>
      <c r="C19" s="301"/>
    </row>
    <row r="20" spans="1:3" s="91" customFormat="1" ht="12" customHeight="1">
      <c r="A20" s="443" t="s">
        <v>108</v>
      </c>
      <c r="B20" s="424" t="s">
        <v>262</v>
      </c>
      <c r="C20" s="301">
        <v>101143234</v>
      </c>
    </row>
    <row r="21" spans="1:3" s="92" customFormat="1" ht="12" customHeight="1" thickBot="1">
      <c r="A21" s="444" t="s">
        <v>117</v>
      </c>
      <c r="B21" s="425" t="s">
        <v>263</v>
      </c>
      <c r="C21" s="303"/>
    </row>
    <row r="22" spans="1:3" s="92" customFormat="1" ht="12" customHeight="1" thickBot="1">
      <c r="A22" s="30" t="s">
        <v>21</v>
      </c>
      <c r="B22" s="19" t="s">
        <v>264</v>
      </c>
      <c r="C22" s="299">
        <f>+C23+C24+C25+C26+C27</f>
        <v>159744545</v>
      </c>
    </row>
    <row r="23" spans="1:3" s="92" customFormat="1" ht="12" customHeight="1">
      <c r="A23" s="442" t="s">
        <v>87</v>
      </c>
      <c r="B23" s="423" t="s">
        <v>265</v>
      </c>
      <c r="C23" s="302"/>
    </row>
    <row r="24" spans="1:3" s="91" customFormat="1" ht="12" customHeight="1">
      <c r="A24" s="443" t="s">
        <v>88</v>
      </c>
      <c r="B24" s="424" t="s">
        <v>266</v>
      </c>
      <c r="C24" s="301"/>
    </row>
    <row r="25" spans="1:3" s="92" customFormat="1" ht="12" customHeight="1">
      <c r="A25" s="443" t="s">
        <v>89</v>
      </c>
      <c r="B25" s="424" t="s">
        <v>427</v>
      </c>
      <c r="C25" s="301"/>
    </row>
    <row r="26" spans="1:3" s="92" customFormat="1" ht="12" customHeight="1">
      <c r="A26" s="443" t="s">
        <v>90</v>
      </c>
      <c r="B26" s="424" t="s">
        <v>428</v>
      </c>
      <c r="C26" s="301"/>
    </row>
    <row r="27" spans="1:3" s="92" customFormat="1" ht="12" customHeight="1">
      <c r="A27" s="443" t="s">
        <v>171</v>
      </c>
      <c r="B27" s="424" t="s">
        <v>267</v>
      </c>
      <c r="C27" s="301">
        <v>159744545</v>
      </c>
    </row>
    <row r="28" spans="1:3" s="92" customFormat="1" ht="12" customHeight="1" thickBot="1">
      <c r="A28" s="444" t="s">
        <v>172</v>
      </c>
      <c r="B28" s="425" t="s">
        <v>268</v>
      </c>
      <c r="C28" s="303"/>
    </row>
    <row r="29" spans="1:3" s="92" customFormat="1" ht="12" customHeight="1" thickBot="1">
      <c r="A29" s="30" t="s">
        <v>173</v>
      </c>
      <c r="B29" s="19" t="s">
        <v>562</v>
      </c>
      <c r="C29" s="305">
        <f>SUM(C30:C36)</f>
        <v>12060950</v>
      </c>
    </row>
    <row r="30" spans="1:3" s="92" customFormat="1" ht="12" customHeight="1">
      <c r="A30" s="442" t="s">
        <v>270</v>
      </c>
      <c r="B30" s="423" t="s">
        <v>603</v>
      </c>
      <c r="C30" s="302">
        <v>1600000</v>
      </c>
    </row>
    <row r="31" spans="1:3" s="92" customFormat="1" ht="12" customHeight="1">
      <c r="A31" s="443" t="s">
        <v>271</v>
      </c>
      <c r="B31" s="424" t="s">
        <v>558</v>
      </c>
      <c r="C31" s="301"/>
    </row>
    <row r="32" spans="1:3" s="92" customFormat="1" ht="12" customHeight="1">
      <c r="A32" s="443" t="s">
        <v>272</v>
      </c>
      <c r="B32" s="424" t="s">
        <v>559</v>
      </c>
      <c r="C32" s="301">
        <v>8474950</v>
      </c>
    </row>
    <row r="33" spans="1:3" s="92" customFormat="1" ht="12" customHeight="1">
      <c r="A33" s="443" t="s">
        <v>273</v>
      </c>
      <c r="B33" s="424" t="s">
        <v>560</v>
      </c>
      <c r="C33" s="301"/>
    </row>
    <row r="34" spans="1:3" s="92" customFormat="1" ht="12" customHeight="1">
      <c r="A34" s="443" t="s">
        <v>555</v>
      </c>
      <c r="B34" s="424" t="s">
        <v>274</v>
      </c>
      <c r="C34" s="301">
        <v>1936000</v>
      </c>
    </row>
    <row r="35" spans="1:3" s="92" customFormat="1" ht="12" customHeight="1">
      <c r="A35" s="443" t="s">
        <v>556</v>
      </c>
      <c r="B35" s="424" t="s">
        <v>275</v>
      </c>
      <c r="C35" s="301"/>
    </row>
    <row r="36" spans="1:3" s="92" customFormat="1" ht="12" customHeight="1" thickBot="1">
      <c r="A36" s="444" t="s">
        <v>557</v>
      </c>
      <c r="B36" s="523" t="s">
        <v>276</v>
      </c>
      <c r="C36" s="303">
        <v>50000</v>
      </c>
    </row>
    <row r="37" spans="1:3" s="92" customFormat="1" ht="12" customHeight="1" thickBot="1">
      <c r="A37" s="30" t="s">
        <v>23</v>
      </c>
      <c r="B37" s="19" t="s">
        <v>437</v>
      </c>
      <c r="C37" s="299">
        <f>SUM(C38:C48)</f>
        <v>5507554</v>
      </c>
    </row>
    <row r="38" spans="1:3" s="92" customFormat="1" ht="12" customHeight="1">
      <c r="A38" s="442" t="s">
        <v>91</v>
      </c>
      <c r="B38" s="423" t="s">
        <v>279</v>
      </c>
      <c r="C38" s="302">
        <v>1200000</v>
      </c>
    </row>
    <row r="39" spans="1:3" s="92" customFormat="1" ht="12" customHeight="1">
      <c r="A39" s="443" t="s">
        <v>92</v>
      </c>
      <c r="B39" s="424" t="s">
        <v>280</v>
      </c>
      <c r="C39" s="301">
        <v>1877000</v>
      </c>
    </row>
    <row r="40" spans="1:3" s="92" customFormat="1" ht="12" customHeight="1">
      <c r="A40" s="443" t="s">
        <v>93</v>
      </c>
      <c r="B40" s="424" t="s">
        <v>281</v>
      </c>
      <c r="C40" s="301">
        <v>500000</v>
      </c>
    </row>
    <row r="41" spans="1:3" s="92" customFormat="1" ht="12" customHeight="1">
      <c r="A41" s="443" t="s">
        <v>175</v>
      </c>
      <c r="B41" s="424" t="s">
        <v>282</v>
      </c>
      <c r="C41" s="301"/>
    </row>
    <row r="42" spans="1:3" s="92" customFormat="1" ht="12" customHeight="1">
      <c r="A42" s="443" t="s">
        <v>176</v>
      </c>
      <c r="B42" s="424" t="s">
        <v>283</v>
      </c>
      <c r="C42" s="301"/>
    </row>
    <row r="43" spans="1:3" s="92" customFormat="1" ht="12" customHeight="1">
      <c r="A43" s="443" t="s">
        <v>177</v>
      </c>
      <c r="B43" s="424" t="s">
        <v>284</v>
      </c>
      <c r="C43" s="301">
        <v>669683</v>
      </c>
    </row>
    <row r="44" spans="1:3" s="92" customFormat="1" ht="12" customHeight="1">
      <c r="A44" s="443" t="s">
        <v>178</v>
      </c>
      <c r="B44" s="424" t="s">
        <v>285</v>
      </c>
      <c r="C44" s="301"/>
    </row>
    <row r="45" spans="1:3" s="92" customFormat="1" ht="12" customHeight="1">
      <c r="A45" s="443" t="s">
        <v>179</v>
      </c>
      <c r="B45" s="424" t="s">
        <v>561</v>
      </c>
      <c r="C45" s="301"/>
    </row>
    <row r="46" spans="1:3" s="92" customFormat="1" ht="12" customHeight="1">
      <c r="A46" s="443" t="s">
        <v>277</v>
      </c>
      <c r="B46" s="424" t="s">
        <v>287</v>
      </c>
      <c r="C46" s="304"/>
    </row>
    <row r="47" spans="1:3" s="92" customFormat="1" ht="12" customHeight="1">
      <c r="A47" s="444" t="s">
        <v>278</v>
      </c>
      <c r="B47" s="425" t="s">
        <v>439</v>
      </c>
      <c r="C47" s="410">
        <v>955040</v>
      </c>
    </row>
    <row r="48" spans="1:3" s="92" customFormat="1" ht="12" customHeight="1" thickBot="1">
      <c r="A48" s="444" t="s">
        <v>438</v>
      </c>
      <c r="B48" s="425" t="s">
        <v>288</v>
      </c>
      <c r="C48" s="410">
        <v>305831</v>
      </c>
    </row>
    <row r="49" spans="1:3" s="92" customFormat="1" ht="12" customHeight="1" thickBot="1">
      <c r="A49" s="30" t="s">
        <v>24</v>
      </c>
      <c r="B49" s="19" t="s">
        <v>289</v>
      </c>
      <c r="C49" s="299">
        <f>SUM(C50:C54)</f>
        <v>0</v>
      </c>
    </row>
    <row r="50" spans="1:3" s="92" customFormat="1" ht="12" customHeight="1">
      <c r="A50" s="442" t="s">
        <v>94</v>
      </c>
      <c r="B50" s="423" t="s">
        <v>293</v>
      </c>
      <c r="C50" s="467"/>
    </row>
    <row r="51" spans="1:3" s="92" customFormat="1" ht="12" customHeight="1">
      <c r="A51" s="443" t="s">
        <v>95</v>
      </c>
      <c r="B51" s="424" t="s">
        <v>294</v>
      </c>
      <c r="C51" s="304"/>
    </row>
    <row r="52" spans="1:3" s="92" customFormat="1" ht="12" customHeight="1">
      <c r="A52" s="443" t="s">
        <v>290</v>
      </c>
      <c r="B52" s="424" t="s">
        <v>295</v>
      </c>
      <c r="C52" s="304"/>
    </row>
    <row r="53" spans="1:3" s="92" customFormat="1" ht="12" customHeight="1">
      <c r="A53" s="443" t="s">
        <v>291</v>
      </c>
      <c r="B53" s="424" t="s">
        <v>296</v>
      </c>
      <c r="C53" s="304"/>
    </row>
    <row r="54" spans="1:3" s="92" customFormat="1" ht="12" customHeight="1" thickBot="1">
      <c r="A54" s="444" t="s">
        <v>292</v>
      </c>
      <c r="B54" s="425" t="s">
        <v>297</v>
      </c>
      <c r="C54" s="410"/>
    </row>
    <row r="55" spans="1:3" s="92" customFormat="1" ht="12" customHeight="1" thickBot="1">
      <c r="A55" s="30" t="s">
        <v>180</v>
      </c>
      <c r="B55" s="19" t="s">
        <v>298</v>
      </c>
      <c r="C55" s="299">
        <f>SUM(C56:C58)</f>
        <v>0</v>
      </c>
    </row>
    <row r="56" spans="1:3" s="92" customFormat="1" ht="12" customHeight="1">
      <c r="A56" s="442" t="s">
        <v>96</v>
      </c>
      <c r="B56" s="423" t="s">
        <v>299</v>
      </c>
      <c r="C56" s="302"/>
    </row>
    <row r="57" spans="1:3" s="92" customFormat="1" ht="12" customHeight="1">
      <c r="A57" s="443" t="s">
        <v>97</v>
      </c>
      <c r="B57" s="424" t="s">
        <v>429</v>
      </c>
      <c r="C57" s="301"/>
    </row>
    <row r="58" spans="1:3" s="92" customFormat="1" ht="12" customHeight="1">
      <c r="A58" s="443" t="s">
        <v>302</v>
      </c>
      <c r="B58" s="424" t="s">
        <v>300</v>
      </c>
      <c r="C58" s="301"/>
    </row>
    <row r="59" spans="1:3" s="92" customFormat="1" ht="12" customHeight="1" thickBot="1">
      <c r="A59" s="444" t="s">
        <v>303</v>
      </c>
      <c r="B59" s="425" t="s">
        <v>301</v>
      </c>
      <c r="C59" s="303"/>
    </row>
    <row r="60" spans="1:3" s="92" customFormat="1" ht="12" customHeight="1" thickBot="1">
      <c r="A60" s="30" t="s">
        <v>26</v>
      </c>
      <c r="B60" s="294" t="s">
        <v>304</v>
      </c>
      <c r="C60" s="299">
        <f>SUM(C61:C63)</f>
        <v>0</v>
      </c>
    </row>
    <row r="61" spans="1:3" s="92" customFormat="1" ht="12" customHeight="1">
      <c r="A61" s="442" t="s">
        <v>181</v>
      </c>
      <c r="B61" s="423" t="s">
        <v>306</v>
      </c>
      <c r="C61" s="304"/>
    </row>
    <row r="62" spans="1:3" s="92" customFormat="1" ht="12" customHeight="1">
      <c r="A62" s="443" t="s">
        <v>182</v>
      </c>
      <c r="B62" s="424" t="s">
        <v>430</v>
      </c>
      <c r="C62" s="304"/>
    </row>
    <row r="63" spans="1:3" s="92" customFormat="1" ht="12" customHeight="1">
      <c r="A63" s="443" t="s">
        <v>232</v>
      </c>
      <c r="B63" s="424" t="s">
        <v>307</v>
      </c>
      <c r="C63" s="304"/>
    </row>
    <row r="64" spans="1:3" s="92" customFormat="1" ht="12" customHeight="1" thickBot="1">
      <c r="A64" s="444" t="s">
        <v>305</v>
      </c>
      <c r="B64" s="425" t="s">
        <v>308</v>
      </c>
      <c r="C64" s="304"/>
    </row>
    <row r="65" spans="1:3" s="92" customFormat="1" ht="12" customHeight="1" thickBot="1">
      <c r="A65" s="30" t="s">
        <v>27</v>
      </c>
      <c r="B65" s="19" t="s">
        <v>309</v>
      </c>
      <c r="C65" s="305">
        <f>+C8+C15+C22+C29+C37+C49+C55+C60</f>
        <v>452309190</v>
      </c>
    </row>
    <row r="66" spans="1:3" s="92" customFormat="1" ht="12" customHeight="1" thickBot="1">
      <c r="A66" s="445" t="s">
        <v>397</v>
      </c>
      <c r="B66" s="294" t="s">
        <v>311</v>
      </c>
      <c r="C66" s="299">
        <f>SUM(C67:C69)</f>
        <v>0</v>
      </c>
    </row>
    <row r="67" spans="1:3" s="92" customFormat="1" ht="12" customHeight="1">
      <c r="A67" s="442" t="s">
        <v>339</v>
      </c>
      <c r="B67" s="423" t="s">
        <v>312</v>
      </c>
      <c r="C67" s="304"/>
    </row>
    <row r="68" spans="1:3" s="92" customFormat="1" ht="12" customHeight="1">
      <c r="A68" s="443" t="s">
        <v>348</v>
      </c>
      <c r="B68" s="424" t="s">
        <v>313</v>
      </c>
      <c r="C68" s="304"/>
    </row>
    <row r="69" spans="1:3" s="92" customFormat="1" ht="12" customHeight="1" thickBot="1">
      <c r="A69" s="444" t="s">
        <v>349</v>
      </c>
      <c r="B69" s="426" t="s">
        <v>314</v>
      </c>
      <c r="C69" s="304"/>
    </row>
    <row r="70" spans="1:3" s="92" customFormat="1" ht="12" customHeight="1" thickBot="1">
      <c r="A70" s="445" t="s">
        <v>315</v>
      </c>
      <c r="B70" s="294" t="s">
        <v>316</v>
      </c>
      <c r="C70" s="299">
        <f>SUM(C71:C74)</f>
        <v>0</v>
      </c>
    </row>
    <row r="71" spans="1:3" s="92" customFormat="1" ht="12" customHeight="1">
      <c r="A71" s="442" t="s">
        <v>149</v>
      </c>
      <c r="B71" s="423" t="s">
        <v>317</v>
      </c>
      <c r="C71" s="304"/>
    </row>
    <row r="72" spans="1:3" s="92" customFormat="1" ht="12" customHeight="1">
      <c r="A72" s="443" t="s">
        <v>150</v>
      </c>
      <c r="B72" s="424" t="s">
        <v>574</v>
      </c>
      <c r="C72" s="304"/>
    </row>
    <row r="73" spans="1:3" s="92" customFormat="1" ht="12" customHeight="1">
      <c r="A73" s="443" t="s">
        <v>340</v>
      </c>
      <c r="B73" s="424" t="s">
        <v>318</v>
      </c>
      <c r="C73" s="304"/>
    </row>
    <row r="74" spans="1:3" s="92" customFormat="1" ht="12" customHeight="1" thickBot="1">
      <c r="A74" s="444" t="s">
        <v>341</v>
      </c>
      <c r="B74" s="296" t="s">
        <v>575</v>
      </c>
      <c r="C74" s="304"/>
    </row>
    <row r="75" spans="1:3" s="92" customFormat="1" ht="12" customHeight="1" thickBot="1">
      <c r="A75" s="445" t="s">
        <v>319</v>
      </c>
      <c r="B75" s="294" t="s">
        <v>320</v>
      </c>
      <c r="C75" s="299">
        <f>SUM(C76:C77)</f>
        <v>178455596</v>
      </c>
    </row>
    <row r="76" spans="1:3" s="92" customFormat="1" ht="12" customHeight="1">
      <c r="A76" s="442" t="s">
        <v>342</v>
      </c>
      <c r="B76" s="423" t="s">
        <v>321</v>
      </c>
      <c r="C76" s="304">
        <v>178455596</v>
      </c>
    </row>
    <row r="77" spans="1:3" s="92" customFormat="1" ht="12" customHeight="1" thickBot="1">
      <c r="A77" s="444" t="s">
        <v>343</v>
      </c>
      <c r="B77" s="425" t="s">
        <v>322</v>
      </c>
      <c r="C77" s="304"/>
    </row>
    <row r="78" spans="1:3" s="91" customFormat="1" ht="12" customHeight="1" thickBot="1">
      <c r="A78" s="445" t="s">
        <v>323</v>
      </c>
      <c r="B78" s="294" t="s">
        <v>324</v>
      </c>
      <c r="C78" s="299">
        <f>SUM(C79:C81)</f>
        <v>2419077</v>
      </c>
    </row>
    <row r="79" spans="1:3" s="92" customFormat="1" ht="12" customHeight="1">
      <c r="A79" s="442" t="s">
        <v>344</v>
      </c>
      <c r="B79" s="423" t="s">
        <v>325</v>
      </c>
      <c r="C79" s="304">
        <v>2419077</v>
      </c>
    </row>
    <row r="80" spans="1:3" s="92" customFormat="1" ht="12" customHeight="1">
      <c r="A80" s="443" t="s">
        <v>345</v>
      </c>
      <c r="B80" s="424" t="s">
        <v>326</v>
      </c>
      <c r="C80" s="304"/>
    </row>
    <row r="81" spans="1:3" s="92" customFormat="1" ht="12" customHeight="1" thickBot="1">
      <c r="A81" s="444" t="s">
        <v>346</v>
      </c>
      <c r="B81" s="425" t="s">
        <v>576</v>
      </c>
      <c r="C81" s="304"/>
    </row>
    <row r="82" spans="1:3" s="92" customFormat="1" ht="12" customHeight="1" thickBot="1">
      <c r="A82" s="445" t="s">
        <v>327</v>
      </c>
      <c r="B82" s="294" t="s">
        <v>347</v>
      </c>
      <c r="C82" s="299">
        <f>SUM(C83:C86)</f>
        <v>0</v>
      </c>
    </row>
    <row r="83" spans="1:3" s="92" customFormat="1" ht="12" customHeight="1">
      <c r="A83" s="446" t="s">
        <v>328</v>
      </c>
      <c r="B83" s="423" t="s">
        <v>329</v>
      </c>
      <c r="C83" s="304"/>
    </row>
    <row r="84" spans="1:3" s="92" customFormat="1" ht="12" customHeight="1">
      <c r="A84" s="447" t="s">
        <v>330</v>
      </c>
      <c r="B84" s="424" t="s">
        <v>331</v>
      </c>
      <c r="C84" s="304"/>
    </row>
    <row r="85" spans="1:3" s="92" customFormat="1" ht="12" customHeight="1">
      <c r="A85" s="447" t="s">
        <v>332</v>
      </c>
      <c r="B85" s="424" t="s">
        <v>333</v>
      </c>
      <c r="C85" s="304"/>
    </row>
    <row r="86" spans="1:3" s="91" customFormat="1" ht="12" customHeight="1" thickBot="1">
      <c r="A86" s="448" t="s">
        <v>334</v>
      </c>
      <c r="B86" s="425" t="s">
        <v>335</v>
      </c>
      <c r="C86" s="304"/>
    </row>
    <row r="87" spans="1:3" s="91" customFormat="1" ht="12" customHeight="1" thickBot="1">
      <c r="A87" s="445" t="s">
        <v>336</v>
      </c>
      <c r="B87" s="294" t="s">
        <v>478</v>
      </c>
      <c r="C87" s="468"/>
    </row>
    <row r="88" spans="1:3" s="91" customFormat="1" ht="12" customHeight="1" thickBot="1">
      <c r="A88" s="445" t="s">
        <v>510</v>
      </c>
      <c r="B88" s="294" t="s">
        <v>337</v>
      </c>
      <c r="C88" s="468"/>
    </row>
    <row r="89" spans="1:3" s="91" customFormat="1" ht="12" customHeight="1" thickBot="1">
      <c r="A89" s="445" t="s">
        <v>511</v>
      </c>
      <c r="B89" s="430" t="s">
        <v>481</v>
      </c>
      <c r="C89" s="305">
        <f>+C66+C70+C75+C78+C82+C88+C87</f>
        <v>180874673</v>
      </c>
    </row>
    <row r="90" spans="1:3" s="91" customFormat="1" ht="12" customHeight="1" thickBot="1">
      <c r="A90" s="449" t="s">
        <v>512</v>
      </c>
      <c r="B90" s="431" t="s">
        <v>513</v>
      </c>
      <c r="C90" s="305">
        <f>+C65+C89</f>
        <v>633183863</v>
      </c>
    </row>
    <row r="91" spans="1:3" s="92" customFormat="1" ht="15" customHeight="1" thickBot="1">
      <c r="A91" s="238"/>
      <c r="B91" s="239"/>
      <c r="C91" s="368"/>
    </row>
    <row r="92" spans="1:3" s="66" customFormat="1" ht="16.5" customHeight="1" thickBot="1">
      <c r="A92" s="242"/>
      <c r="B92" s="243" t="s">
        <v>57</v>
      </c>
      <c r="C92" s="370"/>
    </row>
    <row r="93" spans="1:3" s="93" customFormat="1" ht="12" customHeight="1" thickBot="1">
      <c r="A93" s="415" t="s">
        <v>19</v>
      </c>
      <c r="B93" s="26" t="s">
        <v>517</v>
      </c>
      <c r="C93" s="298">
        <f>+C94+C95+C96+C97+C98+C111</f>
        <v>267849607</v>
      </c>
    </row>
    <row r="94" spans="1:3" ht="12" customHeight="1">
      <c r="A94" s="450" t="s">
        <v>98</v>
      </c>
      <c r="B94" s="8" t="s">
        <v>50</v>
      </c>
      <c r="C94" s="300">
        <v>86932250</v>
      </c>
    </row>
    <row r="95" spans="1:3" ht="12" customHeight="1">
      <c r="A95" s="443" t="s">
        <v>99</v>
      </c>
      <c r="B95" s="6" t="s">
        <v>183</v>
      </c>
      <c r="C95" s="301">
        <v>11273160</v>
      </c>
    </row>
    <row r="96" spans="1:3" ht="12" customHeight="1">
      <c r="A96" s="443" t="s">
        <v>100</v>
      </c>
      <c r="B96" s="6" t="s">
        <v>140</v>
      </c>
      <c r="C96" s="303">
        <v>105358549</v>
      </c>
    </row>
    <row r="97" spans="1:3" ht="12" customHeight="1">
      <c r="A97" s="443" t="s">
        <v>101</v>
      </c>
      <c r="B97" s="9" t="s">
        <v>184</v>
      </c>
      <c r="C97" s="303">
        <v>18193000</v>
      </c>
    </row>
    <row r="98" spans="1:3" ht="12" customHeight="1">
      <c r="A98" s="443" t="s">
        <v>112</v>
      </c>
      <c r="B98" s="17" t="s">
        <v>185</v>
      </c>
      <c r="C98" s="303">
        <v>44092648</v>
      </c>
    </row>
    <row r="99" spans="1:3" ht="12" customHeight="1">
      <c r="A99" s="443" t="s">
        <v>102</v>
      </c>
      <c r="B99" s="6" t="s">
        <v>514</v>
      </c>
      <c r="C99" s="303">
        <v>173767</v>
      </c>
    </row>
    <row r="100" spans="1:3" ht="12" customHeight="1">
      <c r="A100" s="443" t="s">
        <v>103</v>
      </c>
      <c r="B100" s="138" t="s">
        <v>444</v>
      </c>
      <c r="C100" s="303"/>
    </row>
    <row r="101" spans="1:3" ht="12" customHeight="1">
      <c r="A101" s="443" t="s">
        <v>113</v>
      </c>
      <c r="B101" s="138" t="s">
        <v>443</v>
      </c>
      <c r="C101" s="303"/>
    </row>
    <row r="102" spans="1:3" ht="12" customHeight="1">
      <c r="A102" s="443" t="s">
        <v>114</v>
      </c>
      <c r="B102" s="138" t="s">
        <v>353</v>
      </c>
      <c r="C102" s="303"/>
    </row>
    <row r="103" spans="1:3" ht="12" customHeight="1">
      <c r="A103" s="443" t="s">
        <v>115</v>
      </c>
      <c r="B103" s="139" t="s">
        <v>354</v>
      </c>
      <c r="C103" s="303"/>
    </row>
    <row r="104" spans="1:3" ht="12" customHeight="1">
      <c r="A104" s="443" t="s">
        <v>116</v>
      </c>
      <c r="B104" s="139" t="s">
        <v>355</v>
      </c>
      <c r="C104" s="303"/>
    </row>
    <row r="105" spans="1:3" ht="12" customHeight="1">
      <c r="A105" s="443" t="s">
        <v>118</v>
      </c>
      <c r="B105" s="138" t="s">
        <v>356</v>
      </c>
      <c r="C105" s="303">
        <v>41718881</v>
      </c>
    </row>
    <row r="106" spans="1:3" ht="12" customHeight="1">
      <c r="A106" s="443" t="s">
        <v>186</v>
      </c>
      <c r="B106" s="138" t="s">
        <v>357</v>
      </c>
      <c r="C106" s="303"/>
    </row>
    <row r="107" spans="1:3" ht="12" customHeight="1">
      <c r="A107" s="443" t="s">
        <v>351</v>
      </c>
      <c r="B107" s="139" t="s">
        <v>358</v>
      </c>
      <c r="C107" s="303"/>
    </row>
    <row r="108" spans="1:3" ht="12" customHeight="1">
      <c r="A108" s="451" t="s">
        <v>352</v>
      </c>
      <c r="B108" s="140" t="s">
        <v>359</v>
      </c>
      <c r="C108" s="303"/>
    </row>
    <row r="109" spans="1:3" ht="12" customHeight="1">
      <c r="A109" s="443" t="s">
        <v>441</v>
      </c>
      <c r="B109" s="140" t="s">
        <v>360</v>
      </c>
      <c r="C109" s="303"/>
    </row>
    <row r="110" spans="1:3" ht="12" customHeight="1">
      <c r="A110" s="443" t="s">
        <v>442</v>
      </c>
      <c r="B110" s="139" t="s">
        <v>361</v>
      </c>
      <c r="C110" s="301">
        <v>2200000</v>
      </c>
    </row>
    <row r="111" spans="1:3" ht="12" customHeight="1">
      <c r="A111" s="443" t="s">
        <v>446</v>
      </c>
      <c r="B111" s="9" t="s">
        <v>51</v>
      </c>
      <c r="C111" s="301">
        <v>2000000</v>
      </c>
    </row>
    <row r="112" spans="1:3" ht="12" customHeight="1">
      <c r="A112" s="444" t="s">
        <v>447</v>
      </c>
      <c r="B112" s="6" t="s">
        <v>515</v>
      </c>
      <c r="C112" s="303">
        <v>1000000</v>
      </c>
    </row>
    <row r="113" spans="1:3" ht="12" customHeight="1" thickBot="1">
      <c r="A113" s="452" t="s">
        <v>448</v>
      </c>
      <c r="B113" s="141" t="s">
        <v>516</v>
      </c>
      <c r="C113" s="306">
        <v>1000000</v>
      </c>
    </row>
    <row r="114" spans="1:3" ht="12" customHeight="1" thickBot="1">
      <c r="A114" s="30" t="s">
        <v>20</v>
      </c>
      <c r="B114" s="25" t="s">
        <v>362</v>
      </c>
      <c r="C114" s="299">
        <f>+C115+C117+C119</f>
        <v>253183343</v>
      </c>
    </row>
    <row r="115" spans="1:3" ht="12" customHeight="1">
      <c r="A115" s="442" t="s">
        <v>104</v>
      </c>
      <c r="B115" s="6" t="s">
        <v>231</v>
      </c>
      <c r="C115" s="302">
        <v>249168343</v>
      </c>
    </row>
    <row r="116" spans="1:3" ht="12" customHeight="1">
      <c r="A116" s="442" t="s">
        <v>105</v>
      </c>
      <c r="B116" s="10" t="s">
        <v>366</v>
      </c>
      <c r="C116" s="302"/>
    </row>
    <row r="117" spans="1:3" ht="12" customHeight="1">
      <c r="A117" s="442" t="s">
        <v>106</v>
      </c>
      <c r="B117" s="10" t="s">
        <v>187</v>
      </c>
      <c r="C117" s="301">
        <v>4015000</v>
      </c>
    </row>
    <row r="118" spans="1:3" ht="12" customHeight="1">
      <c r="A118" s="442" t="s">
        <v>107</v>
      </c>
      <c r="B118" s="10" t="s">
        <v>367</v>
      </c>
      <c r="C118" s="267"/>
    </row>
    <row r="119" spans="1:3" ht="12" customHeight="1">
      <c r="A119" s="442" t="s">
        <v>108</v>
      </c>
      <c r="B119" s="296" t="s">
        <v>233</v>
      </c>
      <c r="C119" s="267"/>
    </row>
    <row r="120" spans="1:3" ht="12" customHeight="1">
      <c r="A120" s="442" t="s">
        <v>117</v>
      </c>
      <c r="B120" s="295" t="s">
        <v>431</v>
      </c>
      <c r="C120" s="267"/>
    </row>
    <row r="121" spans="1:3" ht="12" customHeight="1">
      <c r="A121" s="442" t="s">
        <v>119</v>
      </c>
      <c r="B121" s="419" t="s">
        <v>372</v>
      </c>
      <c r="C121" s="267"/>
    </row>
    <row r="122" spans="1:3" ht="12" customHeight="1">
      <c r="A122" s="442" t="s">
        <v>188</v>
      </c>
      <c r="B122" s="139" t="s">
        <v>355</v>
      </c>
      <c r="C122" s="267"/>
    </row>
    <row r="123" spans="1:3" ht="12" customHeight="1">
      <c r="A123" s="442" t="s">
        <v>189</v>
      </c>
      <c r="B123" s="139" t="s">
        <v>371</v>
      </c>
      <c r="C123" s="267"/>
    </row>
    <row r="124" spans="1:3" ht="12" customHeight="1">
      <c r="A124" s="442" t="s">
        <v>190</v>
      </c>
      <c r="B124" s="139" t="s">
        <v>370</v>
      </c>
      <c r="C124" s="267"/>
    </row>
    <row r="125" spans="1:3" ht="12" customHeight="1">
      <c r="A125" s="442" t="s">
        <v>363</v>
      </c>
      <c r="B125" s="139" t="s">
        <v>358</v>
      </c>
      <c r="C125" s="267"/>
    </row>
    <row r="126" spans="1:3" ht="12" customHeight="1">
      <c r="A126" s="442" t="s">
        <v>364</v>
      </c>
      <c r="B126" s="139" t="s">
        <v>369</v>
      </c>
      <c r="C126" s="267"/>
    </row>
    <row r="127" spans="1:3" ht="12" customHeight="1" thickBot="1">
      <c r="A127" s="451" t="s">
        <v>365</v>
      </c>
      <c r="B127" s="139" t="s">
        <v>368</v>
      </c>
      <c r="C127" s="269"/>
    </row>
    <row r="128" spans="1:3" ht="12" customHeight="1" thickBot="1">
      <c r="A128" s="30" t="s">
        <v>21</v>
      </c>
      <c r="B128" s="119" t="s">
        <v>451</v>
      </c>
      <c r="C128" s="299">
        <f>+C93+C114</f>
        <v>521032950</v>
      </c>
    </row>
    <row r="129" spans="1:3" ht="12" customHeight="1" thickBot="1">
      <c r="A129" s="30" t="s">
        <v>22</v>
      </c>
      <c r="B129" s="119" t="s">
        <v>452</v>
      </c>
      <c r="C129" s="299">
        <f>+C130+C131+C132</f>
        <v>0</v>
      </c>
    </row>
    <row r="130" spans="1:3" s="93" customFormat="1" ht="12" customHeight="1">
      <c r="A130" s="442" t="s">
        <v>270</v>
      </c>
      <c r="B130" s="7" t="s">
        <v>520</v>
      </c>
      <c r="C130" s="267"/>
    </row>
    <row r="131" spans="1:3" ht="12" customHeight="1">
      <c r="A131" s="442" t="s">
        <v>271</v>
      </c>
      <c r="B131" s="7" t="s">
        <v>460</v>
      </c>
      <c r="C131" s="267"/>
    </row>
    <row r="132" spans="1:3" ht="12" customHeight="1" thickBot="1">
      <c r="A132" s="451" t="s">
        <v>272</v>
      </c>
      <c r="B132" s="5" t="s">
        <v>519</v>
      </c>
      <c r="C132" s="267"/>
    </row>
    <row r="133" spans="1:3" ht="12" customHeight="1" thickBot="1">
      <c r="A133" s="30" t="s">
        <v>23</v>
      </c>
      <c r="B133" s="119" t="s">
        <v>453</v>
      </c>
      <c r="C133" s="299">
        <f>+C134+C135+C136+C137+C138+C139</f>
        <v>0</v>
      </c>
    </row>
    <row r="134" spans="1:3" ht="12" customHeight="1">
      <c r="A134" s="442" t="s">
        <v>91</v>
      </c>
      <c r="B134" s="7" t="s">
        <v>462</v>
      </c>
      <c r="C134" s="267"/>
    </row>
    <row r="135" spans="1:3" ht="12" customHeight="1">
      <c r="A135" s="442" t="s">
        <v>92</v>
      </c>
      <c r="B135" s="7" t="s">
        <v>454</v>
      </c>
      <c r="C135" s="267"/>
    </row>
    <row r="136" spans="1:3" ht="12" customHeight="1">
      <c r="A136" s="442" t="s">
        <v>93</v>
      </c>
      <c r="B136" s="7" t="s">
        <v>455</v>
      </c>
      <c r="C136" s="267"/>
    </row>
    <row r="137" spans="1:3" ht="12" customHeight="1">
      <c r="A137" s="442" t="s">
        <v>175</v>
      </c>
      <c r="B137" s="7" t="s">
        <v>518</v>
      </c>
      <c r="C137" s="267"/>
    </row>
    <row r="138" spans="1:3" ht="12" customHeight="1">
      <c r="A138" s="442" t="s">
        <v>176</v>
      </c>
      <c r="B138" s="7" t="s">
        <v>457</v>
      </c>
      <c r="C138" s="267"/>
    </row>
    <row r="139" spans="1:3" s="93" customFormat="1" ht="12" customHeight="1" thickBot="1">
      <c r="A139" s="451" t="s">
        <v>177</v>
      </c>
      <c r="B139" s="5" t="s">
        <v>458</v>
      </c>
      <c r="C139" s="267"/>
    </row>
    <row r="140" spans="1:11" ht="12" customHeight="1" thickBot="1">
      <c r="A140" s="30" t="s">
        <v>24</v>
      </c>
      <c r="B140" s="119" t="s">
        <v>544</v>
      </c>
      <c r="C140" s="305">
        <f>+C141+C142+C144+C145+C143</f>
        <v>112150913</v>
      </c>
      <c r="K140" s="249"/>
    </row>
    <row r="141" spans="1:3" ht="12.75">
      <c r="A141" s="442" t="s">
        <v>94</v>
      </c>
      <c r="B141" s="7" t="s">
        <v>373</v>
      </c>
      <c r="C141" s="267"/>
    </row>
    <row r="142" spans="1:3" ht="12" customHeight="1">
      <c r="A142" s="442" t="s">
        <v>95</v>
      </c>
      <c r="B142" s="7" t="s">
        <v>374</v>
      </c>
      <c r="C142" s="267">
        <v>8413977</v>
      </c>
    </row>
    <row r="143" spans="1:3" s="93" customFormat="1" ht="12" customHeight="1">
      <c r="A143" s="442" t="s">
        <v>290</v>
      </c>
      <c r="B143" s="7" t="s">
        <v>543</v>
      </c>
      <c r="C143" s="267">
        <v>103736936</v>
      </c>
    </row>
    <row r="144" spans="1:3" s="93" customFormat="1" ht="12" customHeight="1">
      <c r="A144" s="442" t="s">
        <v>291</v>
      </c>
      <c r="B144" s="7" t="s">
        <v>467</v>
      </c>
      <c r="C144" s="267"/>
    </row>
    <row r="145" spans="1:3" s="93" customFormat="1" ht="12" customHeight="1" thickBot="1">
      <c r="A145" s="451" t="s">
        <v>292</v>
      </c>
      <c r="B145" s="5" t="s">
        <v>393</v>
      </c>
      <c r="C145" s="267"/>
    </row>
    <row r="146" spans="1:3" s="93" customFormat="1" ht="12" customHeight="1" thickBot="1">
      <c r="A146" s="30" t="s">
        <v>25</v>
      </c>
      <c r="B146" s="119" t="s">
        <v>468</v>
      </c>
      <c r="C146" s="307">
        <f>+C147+C148+C149+C150+C151</f>
        <v>0</v>
      </c>
    </row>
    <row r="147" spans="1:3" s="93" customFormat="1" ht="12" customHeight="1">
      <c r="A147" s="442" t="s">
        <v>96</v>
      </c>
      <c r="B147" s="7" t="s">
        <v>463</v>
      </c>
      <c r="C147" s="267"/>
    </row>
    <row r="148" spans="1:3" s="93" customFormat="1" ht="12" customHeight="1">
      <c r="A148" s="442" t="s">
        <v>97</v>
      </c>
      <c r="B148" s="7" t="s">
        <v>470</v>
      </c>
      <c r="C148" s="267"/>
    </row>
    <row r="149" spans="1:3" s="93" customFormat="1" ht="12" customHeight="1">
      <c r="A149" s="442" t="s">
        <v>302</v>
      </c>
      <c r="B149" s="7" t="s">
        <v>465</v>
      </c>
      <c r="C149" s="267"/>
    </row>
    <row r="150" spans="1:3" ht="12.75" customHeight="1">
      <c r="A150" s="442" t="s">
        <v>303</v>
      </c>
      <c r="B150" s="7" t="s">
        <v>521</v>
      </c>
      <c r="C150" s="267"/>
    </row>
    <row r="151" spans="1:3" ht="12.75" customHeight="1" thickBot="1">
      <c r="A151" s="451" t="s">
        <v>469</v>
      </c>
      <c r="B151" s="5" t="s">
        <v>472</v>
      </c>
      <c r="C151" s="269"/>
    </row>
    <row r="152" spans="1:3" ht="12.75" customHeight="1" thickBot="1">
      <c r="A152" s="498" t="s">
        <v>26</v>
      </c>
      <c r="B152" s="119" t="s">
        <v>473</v>
      </c>
      <c r="C152" s="307"/>
    </row>
    <row r="153" spans="1:3" ht="12" customHeight="1" thickBot="1">
      <c r="A153" s="498" t="s">
        <v>27</v>
      </c>
      <c r="B153" s="119" t="s">
        <v>474</v>
      </c>
      <c r="C153" s="307"/>
    </row>
    <row r="154" spans="1:3" ht="15" customHeight="1" thickBot="1">
      <c r="A154" s="30" t="s">
        <v>28</v>
      </c>
      <c r="B154" s="119" t="s">
        <v>476</v>
      </c>
      <c r="C154" s="433">
        <f>+C129+C133+C140+C146+C152+C153</f>
        <v>112150913</v>
      </c>
    </row>
    <row r="155" spans="1:3" ht="13.5" thickBot="1">
      <c r="A155" s="453" t="s">
        <v>29</v>
      </c>
      <c r="B155" s="386" t="s">
        <v>475</v>
      </c>
      <c r="C155" s="433">
        <f>+C128+C154</f>
        <v>633183863</v>
      </c>
    </row>
    <row r="156" spans="1:3" ht="15" customHeight="1" thickBot="1">
      <c r="A156" s="394"/>
      <c r="B156" s="395"/>
      <c r="C156" s="396"/>
    </row>
    <row r="157" spans="1:3" ht="14.25" customHeight="1" thickBot="1">
      <c r="A157" s="247" t="s">
        <v>522</v>
      </c>
      <c r="B157" s="248"/>
      <c r="C157" s="116">
        <v>5</v>
      </c>
    </row>
    <row r="158" spans="1:3" ht="13.5" thickBot="1">
      <c r="A158" s="247" t="s">
        <v>206</v>
      </c>
      <c r="B158" s="248"/>
      <c r="C158" s="116">
        <v>57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397" customWidth="1"/>
    <col min="2" max="2" width="72.00390625" style="398" customWidth="1"/>
    <col min="3" max="3" width="25.00390625" style="399" customWidth="1"/>
    <col min="4" max="16384" width="9.375" style="3" customWidth="1"/>
  </cols>
  <sheetData>
    <row r="1" spans="1:3" s="2" customFormat="1" ht="16.5" customHeight="1" thickBot="1">
      <c r="A1" s="224"/>
      <c r="B1" s="226"/>
      <c r="C1" s="569" t="str">
        <f>+CONCATENATE("9.1.2. számú melléklet a 6/2019. (V.30.) önkormányzati rendelethez")</f>
        <v>9.1.2. számú melléklet a 6/2019. (V.30.) önkormányzati rendelethez</v>
      </c>
    </row>
    <row r="2" spans="1:3" s="89" customFormat="1" ht="21" customHeight="1">
      <c r="A2" s="413" t="s">
        <v>61</v>
      </c>
      <c r="B2" s="359" t="s">
        <v>227</v>
      </c>
      <c r="C2" s="361" t="s">
        <v>54</v>
      </c>
    </row>
    <row r="3" spans="1:3" s="89" customFormat="1" ht="16.5" thickBot="1">
      <c r="A3" s="227" t="s">
        <v>203</v>
      </c>
      <c r="B3" s="360" t="s">
        <v>433</v>
      </c>
      <c r="C3" s="497" t="s">
        <v>60</v>
      </c>
    </row>
    <row r="4" spans="1:3" s="90" customFormat="1" ht="15.75" customHeight="1" thickBot="1">
      <c r="A4" s="228"/>
      <c r="B4" s="228"/>
      <c r="C4" s="229" t="str">
        <f>'9.1.1. sz. mell '!C4</f>
        <v>Forintban!</v>
      </c>
    </row>
    <row r="5" spans="1:3" ht="13.5" thickBot="1">
      <c r="A5" s="414" t="s">
        <v>205</v>
      </c>
      <c r="B5" s="230" t="s">
        <v>565</v>
      </c>
      <c r="C5" s="362" t="s">
        <v>55</v>
      </c>
    </row>
    <row r="6" spans="1:3" s="66" customFormat="1" ht="12.75" customHeight="1" thickBot="1">
      <c r="A6" s="193"/>
      <c r="B6" s="194" t="s">
        <v>496</v>
      </c>
      <c r="C6" s="195" t="s">
        <v>497</v>
      </c>
    </row>
    <row r="7" spans="1:3" s="66" customFormat="1" ht="15.75" customHeight="1" thickBot="1">
      <c r="A7" s="232"/>
      <c r="B7" s="233" t="s">
        <v>56</v>
      </c>
      <c r="C7" s="363"/>
    </row>
    <row r="8" spans="1:3" s="66" customFormat="1" ht="12" customHeight="1" thickBot="1">
      <c r="A8" s="30" t="s">
        <v>19</v>
      </c>
      <c r="B8" s="19" t="s">
        <v>254</v>
      </c>
      <c r="C8" s="299">
        <f>+C9+C10+C11+C12+C13+C14</f>
        <v>0</v>
      </c>
    </row>
    <row r="9" spans="1:3" s="91" customFormat="1" ht="12" customHeight="1">
      <c r="A9" s="442" t="s">
        <v>98</v>
      </c>
      <c r="B9" s="423" t="s">
        <v>255</v>
      </c>
      <c r="C9" s="302"/>
    </row>
    <row r="10" spans="1:3" s="92" customFormat="1" ht="12" customHeight="1">
      <c r="A10" s="443" t="s">
        <v>99</v>
      </c>
      <c r="B10" s="424" t="s">
        <v>256</v>
      </c>
      <c r="C10" s="301"/>
    </row>
    <row r="11" spans="1:3" s="92" customFormat="1" ht="12" customHeight="1">
      <c r="A11" s="443" t="s">
        <v>100</v>
      </c>
      <c r="B11" s="424" t="s">
        <v>553</v>
      </c>
      <c r="C11" s="301"/>
    </row>
    <row r="12" spans="1:3" s="92" customFormat="1" ht="12" customHeight="1">
      <c r="A12" s="443" t="s">
        <v>101</v>
      </c>
      <c r="B12" s="424" t="s">
        <v>258</v>
      </c>
      <c r="C12" s="301"/>
    </row>
    <row r="13" spans="1:3" s="92" customFormat="1" ht="12" customHeight="1">
      <c r="A13" s="443" t="s">
        <v>148</v>
      </c>
      <c r="B13" s="424" t="s">
        <v>509</v>
      </c>
      <c r="C13" s="301"/>
    </row>
    <row r="14" spans="1:3" s="91" customFormat="1" ht="12" customHeight="1" thickBot="1">
      <c r="A14" s="444" t="s">
        <v>102</v>
      </c>
      <c r="B14" s="425" t="s">
        <v>436</v>
      </c>
      <c r="C14" s="301"/>
    </row>
    <row r="15" spans="1:3" s="91" customFormat="1" ht="12" customHeight="1" thickBot="1">
      <c r="A15" s="30" t="s">
        <v>20</v>
      </c>
      <c r="B15" s="294" t="s">
        <v>259</v>
      </c>
      <c r="C15" s="299">
        <f>+C16+C17+C18+C19+C20</f>
        <v>1200000</v>
      </c>
    </row>
    <row r="16" spans="1:3" s="91" customFormat="1" ht="12" customHeight="1">
      <c r="A16" s="442" t="s">
        <v>104</v>
      </c>
      <c r="B16" s="423" t="s">
        <v>260</v>
      </c>
      <c r="C16" s="302"/>
    </row>
    <row r="17" spans="1:3" s="91" customFormat="1" ht="12" customHeight="1">
      <c r="A17" s="443" t="s">
        <v>105</v>
      </c>
      <c r="B17" s="424" t="s">
        <v>261</v>
      </c>
      <c r="C17" s="301"/>
    </row>
    <row r="18" spans="1:3" s="91" customFormat="1" ht="12" customHeight="1">
      <c r="A18" s="443" t="s">
        <v>106</v>
      </c>
      <c r="B18" s="424" t="s">
        <v>425</v>
      </c>
      <c r="C18" s="301"/>
    </row>
    <row r="19" spans="1:3" s="91" customFormat="1" ht="12" customHeight="1">
      <c r="A19" s="443" t="s">
        <v>107</v>
      </c>
      <c r="B19" s="424" t="s">
        <v>426</v>
      </c>
      <c r="C19" s="301"/>
    </row>
    <row r="20" spans="1:3" s="91" customFormat="1" ht="12" customHeight="1">
      <c r="A20" s="443" t="s">
        <v>108</v>
      </c>
      <c r="B20" s="424" t="s">
        <v>262</v>
      </c>
      <c r="C20" s="301">
        <v>1200000</v>
      </c>
    </row>
    <row r="21" spans="1:3" s="92" customFormat="1" ht="12" customHeight="1" thickBot="1">
      <c r="A21" s="444" t="s">
        <v>117</v>
      </c>
      <c r="B21" s="425" t="s">
        <v>263</v>
      </c>
      <c r="C21" s="303"/>
    </row>
    <row r="22" spans="1:3" s="92" customFormat="1" ht="12" customHeight="1" thickBot="1">
      <c r="A22" s="30" t="s">
        <v>21</v>
      </c>
      <c r="B22" s="19" t="s">
        <v>264</v>
      </c>
      <c r="C22" s="299">
        <f>+C23+C24+C25+C26+C27</f>
        <v>0</v>
      </c>
    </row>
    <row r="23" spans="1:3" s="92" customFormat="1" ht="12" customHeight="1">
      <c r="A23" s="442" t="s">
        <v>87</v>
      </c>
      <c r="B23" s="423" t="s">
        <v>265</v>
      </c>
      <c r="C23" s="302"/>
    </row>
    <row r="24" spans="1:3" s="91" customFormat="1" ht="12" customHeight="1">
      <c r="A24" s="443" t="s">
        <v>88</v>
      </c>
      <c r="B24" s="424" t="s">
        <v>266</v>
      </c>
      <c r="C24" s="301"/>
    </row>
    <row r="25" spans="1:3" s="92" customFormat="1" ht="12" customHeight="1">
      <c r="A25" s="443" t="s">
        <v>89</v>
      </c>
      <c r="B25" s="424" t="s">
        <v>427</v>
      </c>
      <c r="C25" s="301"/>
    </row>
    <row r="26" spans="1:3" s="92" customFormat="1" ht="12" customHeight="1">
      <c r="A26" s="443" t="s">
        <v>90</v>
      </c>
      <c r="B26" s="424" t="s">
        <v>428</v>
      </c>
      <c r="C26" s="301"/>
    </row>
    <row r="27" spans="1:3" s="92" customFormat="1" ht="12" customHeight="1">
      <c r="A27" s="443" t="s">
        <v>171</v>
      </c>
      <c r="B27" s="424" t="s">
        <v>267</v>
      </c>
      <c r="C27" s="301"/>
    </row>
    <row r="28" spans="1:3" s="92" customFormat="1" ht="12" customHeight="1" thickBot="1">
      <c r="A28" s="444" t="s">
        <v>172</v>
      </c>
      <c r="B28" s="425" t="s">
        <v>268</v>
      </c>
      <c r="C28" s="303"/>
    </row>
    <row r="29" spans="1:3" s="92" customFormat="1" ht="12" customHeight="1" thickBot="1">
      <c r="A29" s="30" t="s">
        <v>173</v>
      </c>
      <c r="B29" s="19" t="s">
        <v>269</v>
      </c>
      <c r="C29" s="305">
        <f>SUM(C30:C36)</f>
        <v>4450000</v>
      </c>
    </row>
    <row r="30" spans="1:3" s="92" customFormat="1" ht="12" customHeight="1">
      <c r="A30" s="442" t="s">
        <v>270</v>
      </c>
      <c r="B30" s="423" t="s">
        <v>603</v>
      </c>
      <c r="C30" s="302"/>
    </row>
    <row r="31" spans="1:3" s="92" customFormat="1" ht="12" customHeight="1">
      <c r="A31" s="443" t="s">
        <v>271</v>
      </c>
      <c r="B31" s="424" t="s">
        <v>558</v>
      </c>
      <c r="C31" s="301"/>
    </row>
    <row r="32" spans="1:3" s="92" customFormat="1" ht="12" customHeight="1">
      <c r="A32" s="443" t="s">
        <v>272</v>
      </c>
      <c r="B32" s="424" t="s">
        <v>559</v>
      </c>
      <c r="C32" s="301">
        <v>4450000</v>
      </c>
    </row>
    <row r="33" spans="1:3" s="92" customFormat="1" ht="12" customHeight="1">
      <c r="A33" s="443" t="s">
        <v>273</v>
      </c>
      <c r="B33" s="424" t="s">
        <v>560</v>
      </c>
      <c r="C33" s="301"/>
    </row>
    <row r="34" spans="1:3" s="92" customFormat="1" ht="12" customHeight="1">
      <c r="A34" s="443" t="s">
        <v>555</v>
      </c>
      <c r="B34" s="424" t="s">
        <v>274</v>
      </c>
      <c r="C34" s="301"/>
    </row>
    <row r="35" spans="1:3" s="92" customFormat="1" ht="12" customHeight="1">
      <c r="A35" s="443" t="s">
        <v>556</v>
      </c>
      <c r="B35" s="424" t="s">
        <v>275</v>
      </c>
      <c r="C35" s="301"/>
    </row>
    <row r="36" spans="1:3" s="92" customFormat="1" ht="12" customHeight="1" thickBot="1">
      <c r="A36" s="444" t="s">
        <v>557</v>
      </c>
      <c r="B36" s="425" t="s">
        <v>276</v>
      </c>
      <c r="C36" s="303"/>
    </row>
    <row r="37" spans="1:3" s="92" customFormat="1" ht="12" customHeight="1" thickBot="1">
      <c r="A37" s="30" t="s">
        <v>23</v>
      </c>
      <c r="B37" s="19" t="s">
        <v>437</v>
      </c>
      <c r="C37" s="299">
        <f>SUM(C38:C48)</f>
        <v>0</v>
      </c>
    </row>
    <row r="38" spans="1:3" s="92" customFormat="1" ht="12" customHeight="1">
      <c r="A38" s="442" t="s">
        <v>91</v>
      </c>
      <c r="B38" s="423" t="s">
        <v>279</v>
      </c>
      <c r="C38" s="302"/>
    </row>
    <row r="39" spans="1:3" s="92" customFormat="1" ht="12" customHeight="1">
      <c r="A39" s="443" t="s">
        <v>92</v>
      </c>
      <c r="B39" s="424" t="s">
        <v>280</v>
      </c>
      <c r="C39" s="301"/>
    </row>
    <row r="40" spans="1:3" s="92" customFormat="1" ht="12" customHeight="1">
      <c r="A40" s="443" t="s">
        <v>93</v>
      </c>
      <c r="B40" s="424" t="s">
        <v>281</v>
      </c>
      <c r="C40" s="301"/>
    </row>
    <row r="41" spans="1:3" s="92" customFormat="1" ht="12" customHeight="1">
      <c r="A41" s="443" t="s">
        <v>175</v>
      </c>
      <c r="B41" s="424" t="s">
        <v>282</v>
      </c>
      <c r="C41" s="301"/>
    </row>
    <row r="42" spans="1:3" s="92" customFormat="1" ht="12" customHeight="1">
      <c r="A42" s="443" t="s">
        <v>176</v>
      </c>
      <c r="B42" s="424" t="s">
        <v>283</v>
      </c>
      <c r="C42" s="301"/>
    </row>
    <row r="43" spans="1:3" s="92" customFormat="1" ht="12" customHeight="1">
      <c r="A43" s="443" t="s">
        <v>177</v>
      </c>
      <c r="B43" s="424" t="s">
        <v>284</v>
      </c>
      <c r="C43" s="301"/>
    </row>
    <row r="44" spans="1:3" s="92" customFormat="1" ht="12" customHeight="1">
      <c r="A44" s="443" t="s">
        <v>178</v>
      </c>
      <c r="B44" s="424" t="s">
        <v>285</v>
      </c>
      <c r="C44" s="301"/>
    </row>
    <row r="45" spans="1:3" s="92" customFormat="1" ht="12" customHeight="1">
      <c r="A45" s="443" t="s">
        <v>179</v>
      </c>
      <c r="B45" s="424" t="s">
        <v>563</v>
      </c>
      <c r="C45" s="301"/>
    </row>
    <row r="46" spans="1:3" s="92" customFormat="1" ht="12" customHeight="1">
      <c r="A46" s="443" t="s">
        <v>277</v>
      </c>
      <c r="B46" s="424" t="s">
        <v>287</v>
      </c>
      <c r="C46" s="304"/>
    </row>
    <row r="47" spans="1:3" s="92" customFormat="1" ht="12" customHeight="1">
      <c r="A47" s="444" t="s">
        <v>278</v>
      </c>
      <c r="B47" s="425" t="s">
        <v>439</v>
      </c>
      <c r="C47" s="410"/>
    </row>
    <row r="48" spans="1:3" s="92" customFormat="1" ht="12" customHeight="1" thickBot="1">
      <c r="A48" s="444" t="s">
        <v>438</v>
      </c>
      <c r="B48" s="425" t="s">
        <v>288</v>
      </c>
      <c r="C48" s="410"/>
    </row>
    <row r="49" spans="1:3" s="92" customFormat="1" ht="12" customHeight="1" thickBot="1">
      <c r="A49" s="30" t="s">
        <v>24</v>
      </c>
      <c r="B49" s="19" t="s">
        <v>289</v>
      </c>
      <c r="C49" s="299">
        <f>SUM(C50:C54)</f>
        <v>0</v>
      </c>
    </row>
    <row r="50" spans="1:3" s="92" customFormat="1" ht="12" customHeight="1">
      <c r="A50" s="442" t="s">
        <v>94</v>
      </c>
      <c r="B50" s="423" t="s">
        <v>293</v>
      </c>
      <c r="C50" s="467"/>
    </row>
    <row r="51" spans="1:3" s="92" customFormat="1" ht="12" customHeight="1">
      <c r="A51" s="443" t="s">
        <v>95</v>
      </c>
      <c r="B51" s="424" t="s">
        <v>294</v>
      </c>
      <c r="C51" s="304"/>
    </row>
    <row r="52" spans="1:3" s="92" customFormat="1" ht="12" customHeight="1">
      <c r="A52" s="443" t="s">
        <v>290</v>
      </c>
      <c r="B52" s="424" t="s">
        <v>295</v>
      </c>
      <c r="C52" s="304"/>
    </row>
    <row r="53" spans="1:3" s="92" customFormat="1" ht="12" customHeight="1">
      <c r="A53" s="443" t="s">
        <v>291</v>
      </c>
      <c r="B53" s="424" t="s">
        <v>296</v>
      </c>
      <c r="C53" s="304"/>
    </row>
    <row r="54" spans="1:3" s="92" customFormat="1" ht="12" customHeight="1" thickBot="1">
      <c r="A54" s="444" t="s">
        <v>292</v>
      </c>
      <c r="B54" s="425" t="s">
        <v>297</v>
      </c>
      <c r="C54" s="410"/>
    </row>
    <row r="55" spans="1:3" s="92" customFormat="1" ht="12" customHeight="1" thickBot="1">
      <c r="A55" s="30" t="s">
        <v>180</v>
      </c>
      <c r="B55" s="19" t="s">
        <v>298</v>
      </c>
      <c r="C55" s="299">
        <f>SUM(C56:C58)</f>
        <v>0</v>
      </c>
    </row>
    <row r="56" spans="1:3" s="92" customFormat="1" ht="12" customHeight="1">
      <c r="A56" s="442" t="s">
        <v>96</v>
      </c>
      <c r="B56" s="423" t="s">
        <v>299</v>
      </c>
      <c r="C56" s="302"/>
    </row>
    <row r="57" spans="1:3" s="92" customFormat="1" ht="12" customHeight="1">
      <c r="A57" s="443" t="s">
        <v>97</v>
      </c>
      <c r="B57" s="424" t="s">
        <v>429</v>
      </c>
      <c r="C57" s="301"/>
    </row>
    <row r="58" spans="1:3" s="92" customFormat="1" ht="12" customHeight="1">
      <c r="A58" s="443" t="s">
        <v>302</v>
      </c>
      <c r="B58" s="424" t="s">
        <v>300</v>
      </c>
      <c r="C58" s="301"/>
    </row>
    <row r="59" spans="1:3" s="92" customFormat="1" ht="12" customHeight="1" thickBot="1">
      <c r="A59" s="444" t="s">
        <v>303</v>
      </c>
      <c r="B59" s="425" t="s">
        <v>301</v>
      </c>
      <c r="C59" s="303"/>
    </row>
    <row r="60" spans="1:3" s="92" customFormat="1" ht="12" customHeight="1" thickBot="1">
      <c r="A60" s="30" t="s">
        <v>26</v>
      </c>
      <c r="B60" s="294" t="s">
        <v>304</v>
      </c>
      <c r="C60" s="299">
        <f>SUM(C61:C63)</f>
        <v>0</v>
      </c>
    </row>
    <row r="61" spans="1:3" s="92" customFormat="1" ht="12" customHeight="1">
      <c r="A61" s="442" t="s">
        <v>181</v>
      </c>
      <c r="B61" s="423" t="s">
        <v>306</v>
      </c>
      <c r="C61" s="304"/>
    </row>
    <row r="62" spans="1:3" s="92" customFormat="1" ht="12" customHeight="1">
      <c r="A62" s="443" t="s">
        <v>182</v>
      </c>
      <c r="B62" s="424" t="s">
        <v>430</v>
      </c>
      <c r="C62" s="304"/>
    </row>
    <row r="63" spans="1:3" s="92" customFormat="1" ht="12" customHeight="1">
      <c r="A63" s="443" t="s">
        <v>232</v>
      </c>
      <c r="B63" s="424" t="s">
        <v>307</v>
      </c>
      <c r="C63" s="304"/>
    </row>
    <row r="64" spans="1:3" s="92" customFormat="1" ht="12" customHeight="1" thickBot="1">
      <c r="A64" s="444" t="s">
        <v>305</v>
      </c>
      <c r="B64" s="425" t="s">
        <v>308</v>
      </c>
      <c r="C64" s="304"/>
    </row>
    <row r="65" spans="1:3" s="92" customFormat="1" ht="12" customHeight="1" thickBot="1">
      <c r="A65" s="30" t="s">
        <v>27</v>
      </c>
      <c r="B65" s="19" t="s">
        <v>309</v>
      </c>
      <c r="C65" s="305">
        <f>+C8+C15+C22+C29+C37+C49+C55+C60</f>
        <v>5650000</v>
      </c>
    </row>
    <row r="66" spans="1:3" s="92" customFormat="1" ht="12" customHeight="1" thickBot="1">
      <c r="A66" s="445" t="s">
        <v>397</v>
      </c>
      <c r="B66" s="294" t="s">
        <v>311</v>
      </c>
      <c r="C66" s="299">
        <f>SUM(C67:C69)</f>
        <v>0</v>
      </c>
    </row>
    <row r="67" spans="1:3" s="92" customFormat="1" ht="12" customHeight="1">
      <c r="A67" s="442" t="s">
        <v>339</v>
      </c>
      <c r="B67" s="423" t="s">
        <v>312</v>
      </c>
      <c r="C67" s="304"/>
    </row>
    <row r="68" spans="1:3" s="92" customFormat="1" ht="12" customHeight="1">
      <c r="A68" s="443" t="s">
        <v>348</v>
      </c>
      <c r="B68" s="424" t="s">
        <v>313</v>
      </c>
      <c r="C68" s="304"/>
    </row>
    <row r="69" spans="1:3" s="92" customFormat="1" ht="12" customHeight="1" thickBot="1">
      <c r="A69" s="444" t="s">
        <v>349</v>
      </c>
      <c r="B69" s="426" t="s">
        <v>314</v>
      </c>
      <c r="C69" s="304"/>
    </row>
    <row r="70" spans="1:3" s="92" customFormat="1" ht="12" customHeight="1" thickBot="1">
      <c r="A70" s="445" t="s">
        <v>315</v>
      </c>
      <c r="B70" s="294" t="s">
        <v>316</v>
      </c>
      <c r="C70" s="299">
        <f>SUM(C71:C74)</f>
        <v>0</v>
      </c>
    </row>
    <row r="71" spans="1:3" s="92" customFormat="1" ht="12" customHeight="1">
      <c r="A71" s="442" t="s">
        <v>149</v>
      </c>
      <c r="B71" s="423" t="s">
        <v>317</v>
      </c>
      <c r="C71" s="304"/>
    </row>
    <row r="72" spans="1:3" s="92" customFormat="1" ht="12" customHeight="1">
      <c r="A72" s="443" t="s">
        <v>150</v>
      </c>
      <c r="B72" s="424" t="s">
        <v>574</v>
      </c>
      <c r="C72" s="304"/>
    </row>
    <row r="73" spans="1:3" s="92" customFormat="1" ht="12" customHeight="1">
      <c r="A73" s="443" t="s">
        <v>340</v>
      </c>
      <c r="B73" s="424" t="s">
        <v>318</v>
      </c>
      <c r="C73" s="304"/>
    </row>
    <row r="74" spans="1:3" s="92" customFormat="1" ht="12" customHeight="1" thickBot="1">
      <c r="A74" s="444" t="s">
        <v>341</v>
      </c>
      <c r="B74" s="296" t="s">
        <v>575</v>
      </c>
      <c r="C74" s="304"/>
    </row>
    <row r="75" spans="1:3" s="92" customFormat="1" ht="12" customHeight="1" thickBot="1">
      <c r="A75" s="445" t="s">
        <v>319</v>
      </c>
      <c r="B75" s="294" t="s">
        <v>320</v>
      </c>
      <c r="C75" s="299">
        <f>SUM(C76:C77)</f>
        <v>0</v>
      </c>
    </row>
    <row r="76" spans="1:3" s="92" customFormat="1" ht="12" customHeight="1">
      <c r="A76" s="442" t="s">
        <v>342</v>
      </c>
      <c r="B76" s="423" t="s">
        <v>321</v>
      </c>
      <c r="C76" s="304"/>
    </row>
    <row r="77" spans="1:3" s="92" customFormat="1" ht="12" customHeight="1" thickBot="1">
      <c r="A77" s="444" t="s">
        <v>343</v>
      </c>
      <c r="B77" s="425" t="s">
        <v>322</v>
      </c>
      <c r="C77" s="304"/>
    </row>
    <row r="78" spans="1:3" s="91" customFormat="1" ht="12" customHeight="1" thickBot="1">
      <c r="A78" s="445" t="s">
        <v>323</v>
      </c>
      <c r="B78" s="294" t="s">
        <v>324</v>
      </c>
      <c r="C78" s="299">
        <f>SUM(C79:C81)</f>
        <v>0</v>
      </c>
    </row>
    <row r="79" spans="1:3" s="92" customFormat="1" ht="12" customHeight="1">
      <c r="A79" s="442" t="s">
        <v>344</v>
      </c>
      <c r="B79" s="423" t="s">
        <v>325</v>
      </c>
      <c r="C79" s="304"/>
    </row>
    <row r="80" spans="1:3" s="92" customFormat="1" ht="12" customHeight="1">
      <c r="A80" s="443" t="s">
        <v>345</v>
      </c>
      <c r="B80" s="424" t="s">
        <v>326</v>
      </c>
      <c r="C80" s="304"/>
    </row>
    <row r="81" spans="1:3" s="92" customFormat="1" ht="12" customHeight="1" thickBot="1">
      <c r="A81" s="444" t="s">
        <v>346</v>
      </c>
      <c r="B81" s="425" t="s">
        <v>576</v>
      </c>
      <c r="C81" s="304"/>
    </row>
    <row r="82" spans="1:3" s="92" customFormat="1" ht="12" customHeight="1" thickBot="1">
      <c r="A82" s="445" t="s">
        <v>327</v>
      </c>
      <c r="B82" s="294" t="s">
        <v>347</v>
      </c>
      <c r="C82" s="299">
        <f>SUM(C83:C86)</f>
        <v>0</v>
      </c>
    </row>
    <row r="83" spans="1:3" s="92" customFormat="1" ht="12" customHeight="1">
      <c r="A83" s="446" t="s">
        <v>328</v>
      </c>
      <c r="B83" s="423" t="s">
        <v>329</v>
      </c>
      <c r="C83" s="304"/>
    </row>
    <row r="84" spans="1:3" s="92" customFormat="1" ht="12" customHeight="1">
      <c r="A84" s="447" t="s">
        <v>330</v>
      </c>
      <c r="B84" s="424" t="s">
        <v>331</v>
      </c>
      <c r="C84" s="304"/>
    </row>
    <row r="85" spans="1:3" s="92" customFormat="1" ht="12" customHeight="1">
      <c r="A85" s="447" t="s">
        <v>332</v>
      </c>
      <c r="B85" s="424" t="s">
        <v>333</v>
      </c>
      <c r="C85" s="304"/>
    </row>
    <row r="86" spans="1:3" s="91" customFormat="1" ht="12" customHeight="1" thickBot="1">
      <c r="A86" s="448" t="s">
        <v>334</v>
      </c>
      <c r="B86" s="425" t="s">
        <v>335</v>
      </c>
      <c r="C86" s="304"/>
    </row>
    <row r="87" spans="1:3" s="91" customFormat="1" ht="12" customHeight="1" thickBot="1">
      <c r="A87" s="445" t="s">
        <v>336</v>
      </c>
      <c r="B87" s="294" t="s">
        <v>478</v>
      </c>
      <c r="C87" s="468"/>
    </row>
    <row r="88" spans="1:3" s="91" customFormat="1" ht="12" customHeight="1" thickBot="1">
      <c r="A88" s="445" t="s">
        <v>510</v>
      </c>
      <c r="B88" s="294" t="s">
        <v>337</v>
      </c>
      <c r="C88" s="468"/>
    </row>
    <row r="89" spans="1:3" s="91" customFormat="1" ht="12" customHeight="1" thickBot="1">
      <c r="A89" s="445" t="s">
        <v>511</v>
      </c>
      <c r="B89" s="430" t="s">
        <v>481</v>
      </c>
      <c r="C89" s="305">
        <f>+C66+C70+C75+C78+C82+C88+C87</f>
        <v>0</v>
      </c>
    </row>
    <row r="90" spans="1:3" s="91" customFormat="1" ht="12" customHeight="1" thickBot="1">
      <c r="A90" s="449" t="s">
        <v>512</v>
      </c>
      <c r="B90" s="431" t="s">
        <v>513</v>
      </c>
      <c r="C90" s="305">
        <f>+C65+C89</f>
        <v>5650000</v>
      </c>
    </row>
    <row r="91" spans="1:3" s="92" customFormat="1" ht="15" customHeight="1" thickBot="1">
      <c r="A91" s="238"/>
      <c r="B91" s="239"/>
      <c r="C91" s="368"/>
    </row>
    <row r="92" spans="1:3" s="66" customFormat="1" ht="16.5" customHeight="1" thickBot="1">
      <c r="A92" s="242"/>
      <c r="B92" s="243" t="s">
        <v>57</v>
      </c>
      <c r="C92" s="370"/>
    </row>
    <row r="93" spans="1:3" s="93" customFormat="1" ht="12" customHeight="1" thickBot="1">
      <c r="A93" s="415" t="s">
        <v>19</v>
      </c>
      <c r="B93" s="26" t="s">
        <v>517</v>
      </c>
      <c r="C93" s="298">
        <f>+C94+C95+C96+C97+C98+C111</f>
        <v>5650000</v>
      </c>
    </row>
    <row r="94" spans="1:3" ht="12" customHeight="1">
      <c r="A94" s="450" t="s">
        <v>98</v>
      </c>
      <c r="B94" s="8" t="s">
        <v>50</v>
      </c>
      <c r="C94" s="300">
        <v>4657000</v>
      </c>
    </row>
    <row r="95" spans="1:3" ht="12" customHeight="1">
      <c r="A95" s="443" t="s">
        <v>99</v>
      </c>
      <c r="B95" s="6" t="s">
        <v>183</v>
      </c>
      <c r="C95" s="301">
        <v>993000</v>
      </c>
    </row>
    <row r="96" spans="1:3" ht="12" customHeight="1">
      <c r="A96" s="443" t="s">
        <v>100</v>
      </c>
      <c r="B96" s="6" t="s">
        <v>140</v>
      </c>
      <c r="C96" s="303"/>
    </row>
    <row r="97" spans="1:3" ht="12" customHeight="1">
      <c r="A97" s="443" t="s">
        <v>101</v>
      </c>
      <c r="B97" s="9" t="s">
        <v>184</v>
      </c>
      <c r="C97" s="303"/>
    </row>
    <row r="98" spans="1:3" ht="12" customHeight="1">
      <c r="A98" s="443" t="s">
        <v>112</v>
      </c>
      <c r="B98" s="17" t="s">
        <v>185</v>
      </c>
      <c r="C98" s="303"/>
    </row>
    <row r="99" spans="1:3" ht="12" customHeight="1">
      <c r="A99" s="443" t="s">
        <v>102</v>
      </c>
      <c r="B99" s="6" t="s">
        <v>514</v>
      </c>
      <c r="C99" s="303"/>
    </row>
    <row r="100" spans="1:3" ht="12" customHeight="1">
      <c r="A100" s="443" t="s">
        <v>103</v>
      </c>
      <c r="B100" s="138" t="s">
        <v>444</v>
      </c>
      <c r="C100" s="303"/>
    </row>
    <row r="101" spans="1:3" ht="12" customHeight="1">
      <c r="A101" s="443" t="s">
        <v>113</v>
      </c>
      <c r="B101" s="138" t="s">
        <v>443</v>
      </c>
      <c r="C101" s="303"/>
    </row>
    <row r="102" spans="1:3" ht="12" customHeight="1">
      <c r="A102" s="443" t="s">
        <v>114</v>
      </c>
      <c r="B102" s="138" t="s">
        <v>353</v>
      </c>
      <c r="C102" s="303"/>
    </row>
    <row r="103" spans="1:3" ht="12" customHeight="1">
      <c r="A103" s="443" t="s">
        <v>115</v>
      </c>
      <c r="B103" s="139" t="s">
        <v>354</v>
      </c>
      <c r="C103" s="303"/>
    </row>
    <row r="104" spans="1:3" ht="12" customHeight="1">
      <c r="A104" s="443" t="s">
        <v>116</v>
      </c>
      <c r="B104" s="139" t="s">
        <v>355</v>
      </c>
      <c r="C104" s="303"/>
    </row>
    <row r="105" spans="1:3" ht="12" customHeight="1">
      <c r="A105" s="443" t="s">
        <v>118</v>
      </c>
      <c r="B105" s="138" t="s">
        <v>356</v>
      </c>
      <c r="C105" s="303"/>
    </row>
    <row r="106" spans="1:3" ht="12" customHeight="1">
      <c r="A106" s="443" t="s">
        <v>186</v>
      </c>
      <c r="B106" s="138" t="s">
        <v>357</v>
      </c>
      <c r="C106" s="303"/>
    </row>
    <row r="107" spans="1:3" ht="12" customHeight="1">
      <c r="A107" s="443" t="s">
        <v>351</v>
      </c>
      <c r="B107" s="139" t="s">
        <v>358</v>
      </c>
      <c r="C107" s="303"/>
    </row>
    <row r="108" spans="1:3" ht="12" customHeight="1">
      <c r="A108" s="451" t="s">
        <v>352</v>
      </c>
      <c r="B108" s="140" t="s">
        <v>359</v>
      </c>
      <c r="C108" s="303"/>
    </row>
    <row r="109" spans="1:3" ht="12" customHeight="1">
      <c r="A109" s="443" t="s">
        <v>441</v>
      </c>
      <c r="B109" s="140" t="s">
        <v>360</v>
      </c>
      <c r="C109" s="303"/>
    </row>
    <row r="110" spans="1:3" ht="12" customHeight="1">
      <c r="A110" s="443" t="s">
        <v>442</v>
      </c>
      <c r="B110" s="139" t="s">
        <v>361</v>
      </c>
      <c r="C110" s="301"/>
    </row>
    <row r="111" spans="1:3" ht="12" customHeight="1">
      <c r="A111" s="443" t="s">
        <v>446</v>
      </c>
      <c r="B111" s="9" t="s">
        <v>51</v>
      </c>
      <c r="C111" s="301"/>
    </row>
    <row r="112" spans="1:3" ht="12" customHeight="1">
      <c r="A112" s="444" t="s">
        <v>447</v>
      </c>
      <c r="B112" s="6" t="s">
        <v>515</v>
      </c>
      <c r="C112" s="303"/>
    </row>
    <row r="113" spans="1:3" ht="12" customHeight="1" thickBot="1">
      <c r="A113" s="452" t="s">
        <v>448</v>
      </c>
      <c r="B113" s="141" t="s">
        <v>516</v>
      </c>
      <c r="C113" s="306"/>
    </row>
    <row r="114" spans="1:3" ht="12" customHeight="1" thickBot="1">
      <c r="A114" s="30" t="s">
        <v>20</v>
      </c>
      <c r="B114" s="25" t="s">
        <v>362</v>
      </c>
      <c r="C114" s="299">
        <f>+C115+C117+C119</f>
        <v>0</v>
      </c>
    </row>
    <row r="115" spans="1:3" ht="12" customHeight="1">
      <c r="A115" s="442" t="s">
        <v>104</v>
      </c>
      <c r="B115" s="6" t="s">
        <v>231</v>
      </c>
      <c r="C115" s="302"/>
    </row>
    <row r="116" spans="1:3" ht="12" customHeight="1">
      <c r="A116" s="442" t="s">
        <v>105</v>
      </c>
      <c r="B116" s="10" t="s">
        <v>366</v>
      </c>
      <c r="C116" s="302"/>
    </row>
    <row r="117" spans="1:3" ht="12" customHeight="1">
      <c r="A117" s="442" t="s">
        <v>106</v>
      </c>
      <c r="B117" s="10" t="s">
        <v>187</v>
      </c>
      <c r="C117" s="301"/>
    </row>
    <row r="118" spans="1:3" ht="12" customHeight="1">
      <c r="A118" s="442" t="s">
        <v>107</v>
      </c>
      <c r="B118" s="10" t="s">
        <v>367</v>
      </c>
      <c r="C118" s="267"/>
    </row>
    <row r="119" spans="1:3" ht="12" customHeight="1">
      <c r="A119" s="442" t="s">
        <v>108</v>
      </c>
      <c r="B119" s="296" t="s">
        <v>233</v>
      </c>
      <c r="C119" s="267"/>
    </row>
    <row r="120" spans="1:3" ht="12" customHeight="1">
      <c r="A120" s="442" t="s">
        <v>117</v>
      </c>
      <c r="B120" s="295" t="s">
        <v>431</v>
      </c>
      <c r="C120" s="267"/>
    </row>
    <row r="121" spans="1:3" ht="12" customHeight="1">
      <c r="A121" s="442" t="s">
        <v>119</v>
      </c>
      <c r="B121" s="419" t="s">
        <v>372</v>
      </c>
      <c r="C121" s="267"/>
    </row>
    <row r="122" spans="1:3" ht="12" customHeight="1">
      <c r="A122" s="442" t="s">
        <v>188</v>
      </c>
      <c r="B122" s="139" t="s">
        <v>355</v>
      </c>
      <c r="C122" s="267"/>
    </row>
    <row r="123" spans="1:3" ht="12" customHeight="1">
      <c r="A123" s="442" t="s">
        <v>189</v>
      </c>
      <c r="B123" s="139" t="s">
        <v>371</v>
      </c>
      <c r="C123" s="267"/>
    </row>
    <row r="124" spans="1:3" ht="12" customHeight="1">
      <c r="A124" s="442" t="s">
        <v>190</v>
      </c>
      <c r="B124" s="139" t="s">
        <v>370</v>
      </c>
      <c r="C124" s="267"/>
    </row>
    <row r="125" spans="1:3" ht="12" customHeight="1">
      <c r="A125" s="442" t="s">
        <v>363</v>
      </c>
      <c r="B125" s="139" t="s">
        <v>358</v>
      </c>
      <c r="C125" s="267"/>
    </row>
    <row r="126" spans="1:3" ht="12" customHeight="1">
      <c r="A126" s="442" t="s">
        <v>364</v>
      </c>
      <c r="B126" s="139" t="s">
        <v>369</v>
      </c>
      <c r="C126" s="267"/>
    </row>
    <row r="127" spans="1:3" ht="12" customHeight="1" thickBot="1">
      <c r="A127" s="451" t="s">
        <v>365</v>
      </c>
      <c r="B127" s="139" t="s">
        <v>368</v>
      </c>
      <c r="C127" s="269"/>
    </row>
    <row r="128" spans="1:3" ht="12" customHeight="1" thickBot="1">
      <c r="A128" s="30" t="s">
        <v>21</v>
      </c>
      <c r="B128" s="119" t="s">
        <v>451</v>
      </c>
      <c r="C128" s="299">
        <f>+C93+C114</f>
        <v>5650000</v>
      </c>
    </row>
    <row r="129" spans="1:3" ht="12" customHeight="1" thickBot="1">
      <c r="A129" s="30" t="s">
        <v>22</v>
      </c>
      <c r="B129" s="119" t="s">
        <v>452</v>
      </c>
      <c r="C129" s="299">
        <f>+C130+C131+C132</f>
        <v>0</v>
      </c>
    </row>
    <row r="130" spans="1:3" s="93" customFormat="1" ht="12" customHeight="1">
      <c r="A130" s="442" t="s">
        <v>270</v>
      </c>
      <c r="B130" s="7" t="s">
        <v>520</v>
      </c>
      <c r="C130" s="267"/>
    </row>
    <row r="131" spans="1:3" ht="12" customHeight="1">
      <c r="A131" s="442" t="s">
        <v>271</v>
      </c>
      <c r="B131" s="7" t="s">
        <v>460</v>
      </c>
      <c r="C131" s="267"/>
    </row>
    <row r="132" spans="1:3" ht="12" customHeight="1" thickBot="1">
      <c r="A132" s="451" t="s">
        <v>272</v>
      </c>
      <c r="B132" s="5" t="s">
        <v>519</v>
      </c>
      <c r="C132" s="267"/>
    </row>
    <row r="133" spans="1:3" ht="12" customHeight="1" thickBot="1">
      <c r="A133" s="30" t="s">
        <v>23</v>
      </c>
      <c r="B133" s="119" t="s">
        <v>453</v>
      </c>
      <c r="C133" s="299">
        <f>+C134+C135+C136+C137+C138+C139</f>
        <v>0</v>
      </c>
    </row>
    <row r="134" spans="1:3" ht="12" customHeight="1">
      <c r="A134" s="442" t="s">
        <v>91</v>
      </c>
      <c r="B134" s="7" t="s">
        <v>462</v>
      </c>
      <c r="C134" s="267"/>
    </row>
    <row r="135" spans="1:3" ht="12" customHeight="1">
      <c r="A135" s="442" t="s">
        <v>92</v>
      </c>
      <c r="B135" s="7" t="s">
        <v>454</v>
      </c>
      <c r="C135" s="267"/>
    </row>
    <row r="136" spans="1:3" ht="12" customHeight="1">
      <c r="A136" s="442" t="s">
        <v>93</v>
      </c>
      <c r="B136" s="7" t="s">
        <v>455</v>
      </c>
      <c r="C136" s="267"/>
    </row>
    <row r="137" spans="1:3" ht="12" customHeight="1">
      <c r="A137" s="442" t="s">
        <v>175</v>
      </c>
      <c r="B137" s="7" t="s">
        <v>518</v>
      </c>
      <c r="C137" s="267"/>
    </row>
    <row r="138" spans="1:3" ht="12" customHeight="1">
      <c r="A138" s="442" t="s">
        <v>176</v>
      </c>
      <c r="B138" s="7" t="s">
        <v>457</v>
      </c>
      <c r="C138" s="267"/>
    </row>
    <row r="139" spans="1:3" s="93" customFormat="1" ht="12" customHeight="1" thickBot="1">
      <c r="A139" s="451" t="s">
        <v>177</v>
      </c>
      <c r="B139" s="5" t="s">
        <v>458</v>
      </c>
      <c r="C139" s="267"/>
    </row>
    <row r="140" spans="1:11" ht="12" customHeight="1" thickBot="1">
      <c r="A140" s="30" t="s">
        <v>24</v>
      </c>
      <c r="B140" s="119" t="s">
        <v>544</v>
      </c>
      <c r="C140" s="305">
        <f>+C141+C142+C144+C145+C143</f>
        <v>0</v>
      </c>
      <c r="K140" s="249"/>
    </row>
    <row r="141" spans="1:3" ht="12.75">
      <c r="A141" s="442" t="s">
        <v>94</v>
      </c>
      <c r="B141" s="7" t="s">
        <v>373</v>
      </c>
      <c r="C141" s="267"/>
    </row>
    <row r="142" spans="1:3" ht="12" customHeight="1">
      <c r="A142" s="442" t="s">
        <v>95</v>
      </c>
      <c r="B142" s="7" t="s">
        <v>374</v>
      </c>
      <c r="C142" s="267"/>
    </row>
    <row r="143" spans="1:3" s="93" customFormat="1" ht="12" customHeight="1">
      <c r="A143" s="442" t="s">
        <v>290</v>
      </c>
      <c r="B143" s="7" t="s">
        <v>543</v>
      </c>
      <c r="C143" s="267"/>
    </row>
    <row r="144" spans="1:3" s="93" customFormat="1" ht="12" customHeight="1">
      <c r="A144" s="442" t="s">
        <v>291</v>
      </c>
      <c r="B144" s="7" t="s">
        <v>467</v>
      </c>
      <c r="C144" s="267"/>
    </row>
    <row r="145" spans="1:3" s="93" customFormat="1" ht="12" customHeight="1" thickBot="1">
      <c r="A145" s="451" t="s">
        <v>292</v>
      </c>
      <c r="B145" s="5" t="s">
        <v>393</v>
      </c>
      <c r="C145" s="267"/>
    </row>
    <row r="146" spans="1:3" s="93" customFormat="1" ht="12" customHeight="1" thickBot="1">
      <c r="A146" s="30" t="s">
        <v>25</v>
      </c>
      <c r="B146" s="119" t="s">
        <v>468</v>
      </c>
      <c r="C146" s="307">
        <f>+C147+C148+C149+C150+C151</f>
        <v>0</v>
      </c>
    </row>
    <row r="147" spans="1:3" s="93" customFormat="1" ht="12" customHeight="1">
      <c r="A147" s="442" t="s">
        <v>96</v>
      </c>
      <c r="B147" s="7" t="s">
        <v>463</v>
      </c>
      <c r="C147" s="267"/>
    </row>
    <row r="148" spans="1:3" s="93" customFormat="1" ht="12" customHeight="1">
      <c r="A148" s="442" t="s">
        <v>97</v>
      </c>
      <c r="B148" s="7" t="s">
        <v>470</v>
      </c>
      <c r="C148" s="267"/>
    </row>
    <row r="149" spans="1:3" s="93" customFormat="1" ht="12" customHeight="1">
      <c r="A149" s="442" t="s">
        <v>302</v>
      </c>
      <c r="B149" s="7" t="s">
        <v>465</v>
      </c>
      <c r="C149" s="267"/>
    </row>
    <row r="150" spans="1:3" ht="12.75" customHeight="1">
      <c r="A150" s="442" t="s">
        <v>303</v>
      </c>
      <c r="B150" s="7" t="s">
        <v>521</v>
      </c>
      <c r="C150" s="267"/>
    </row>
    <row r="151" spans="1:3" ht="12.75" customHeight="1" thickBot="1">
      <c r="A151" s="451" t="s">
        <v>469</v>
      </c>
      <c r="B151" s="5" t="s">
        <v>472</v>
      </c>
      <c r="C151" s="269"/>
    </row>
    <row r="152" spans="1:3" ht="12.75" customHeight="1" thickBot="1">
      <c r="A152" s="498" t="s">
        <v>26</v>
      </c>
      <c r="B152" s="119" t="s">
        <v>473</v>
      </c>
      <c r="C152" s="307"/>
    </row>
    <row r="153" spans="1:3" ht="12" customHeight="1" thickBot="1">
      <c r="A153" s="498" t="s">
        <v>27</v>
      </c>
      <c r="B153" s="119" t="s">
        <v>474</v>
      </c>
      <c r="C153" s="307"/>
    </row>
    <row r="154" spans="1:3" ht="15" customHeight="1" thickBot="1">
      <c r="A154" s="30" t="s">
        <v>28</v>
      </c>
      <c r="B154" s="119" t="s">
        <v>476</v>
      </c>
      <c r="C154" s="433">
        <f>+C129+C133+C140+C146+C152+C153</f>
        <v>0</v>
      </c>
    </row>
    <row r="155" spans="1:3" ht="13.5" thickBot="1">
      <c r="A155" s="453" t="s">
        <v>29</v>
      </c>
      <c r="B155" s="386" t="s">
        <v>475</v>
      </c>
      <c r="C155" s="433">
        <f>+C128+C154</f>
        <v>5650000</v>
      </c>
    </row>
    <row r="156" spans="1:3" ht="15" customHeight="1" thickBot="1">
      <c r="A156" s="394"/>
      <c r="B156" s="395"/>
      <c r="C156" s="396"/>
    </row>
    <row r="157" spans="1:3" ht="14.25" customHeight="1" thickBot="1">
      <c r="A157" s="247" t="s">
        <v>522</v>
      </c>
      <c r="B157" s="248"/>
      <c r="C157" s="116">
        <v>2</v>
      </c>
    </row>
    <row r="158" spans="1:3" ht="13.5" thickBot="1">
      <c r="A158" s="247" t="s">
        <v>206</v>
      </c>
      <c r="B158" s="248"/>
      <c r="C158" s="11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397" customWidth="1"/>
    <col min="2" max="2" width="72.00390625" style="398" customWidth="1"/>
    <col min="3" max="3" width="25.00390625" style="399" customWidth="1"/>
    <col min="4" max="16384" width="9.375" style="3" customWidth="1"/>
  </cols>
  <sheetData>
    <row r="1" spans="1:3" s="2" customFormat="1" ht="16.5" customHeight="1" thickBot="1">
      <c r="A1" s="224"/>
      <c r="B1" s="226"/>
      <c r="C1" s="569" t="str">
        <f>+CONCATENATE("9.1.3. számú melléklet a 6/2019. (V.30.) önkormányzati rendelethez")</f>
        <v>9.1.3. számú melléklet a 6/2019. (V.30.) önkormányzati rendelethez</v>
      </c>
    </row>
    <row r="2" spans="1:3" s="89" customFormat="1" ht="21" customHeight="1">
      <c r="A2" s="413" t="s">
        <v>61</v>
      </c>
      <c r="B2" s="359" t="s">
        <v>227</v>
      </c>
      <c r="C2" s="361" t="s">
        <v>54</v>
      </c>
    </row>
    <row r="3" spans="1:3" s="89" customFormat="1" ht="16.5" thickBot="1">
      <c r="A3" s="227" t="s">
        <v>203</v>
      </c>
      <c r="B3" s="360" t="s">
        <v>531</v>
      </c>
      <c r="C3" s="497" t="s">
        <v>434</v>
      </c>
    </row>
    <row r="4" spans="1:3" s="90" customFormat="1" ht="15.75" customHeight="1" thickBot="1">
      <c r="A4" s="228"/>
      <c r="B4" s="228"/>
      <c r="C4" s="229" t="str">
        <f>'9.1.2. sz. mell '!C4</f>
        <v>Forintban!</v>
      </c>
    </row>
    <row r="5" spans="1:3" ht="13.5" thickBot="1">
      <c r="A5" s="414" t="s">
        <v>205</v>
      </c>
      <c r="B5" s="230" t="s">
        <v>565</v>
      </c>
      <c r="C5" s="362" t="s">
        <v>55</v>
      </c>
    </row>
    <row r="6" spans="1:3" s="66" customFormat="1" ht="12.75" customHeight="1" thickBot="1">
      <c r="A6" s="193"/>
      <c r="B6" s="194" t="s">
        <v>496</v>
      </c>
      <c r="C6" s="195" t="s">
        <v>497</v>
      </c>
    </row>
    <row r="7" spans="1:3" s="66" customFormat="1" ht="15.75" customHeight="1" thickBot="1">
      <c r="A7" s="232"/>
      <c r="B7" s="233" t="s">
        <v>56</v>
      </c>
      <c r="C7" s="363"/>
    </row>
    <row r="8" spans="1:3" s="66" customFormat="1" ht="12" customHeight="1" thickBot="1">
      <c r="A8" s="30" t="s">
        <v>19</v>
      </c>
      <c r="B8" s="19" t="s">
        <v>254</v>
      </c>
      <c r="C8" s="299">
        <f>+C9+C10+C11+C12+C13+C14</f>
        <v>0</v>
      </c>
    </row>
    <row r="9" spans="1:3" s="91" customFormat="1" ht="12" customHeight="1">
      <c r="A9" s="442" t="s">
        <v>98</v>
      </c>
      <c r="B9" s="423" t="s">
        <v>255</v>
      </c>
      <c r="C9" s="302"/>
    </row>
    <row r="10" spans="1:3" s="92" customFormat="1" ht="12" customHeight="1">
      <c r="A10" s="443" t="s">
        <v>99</v>
      </c>
      <c r="B10" s="424" t="s">
        <v>256</v>
      </c>
      <c r="C10" s="301"/>
    </row>
    <row r="11" spans="1:3" s="92" customFormat="1" ht="12" customHeight="1">
      <c r="A11" s="443" t="s">
        <v>100</v>
      </c>
      <c r="B11" s="424" t="s">
        <v>553</v>
      </c>
      <c r="C11" s="301"/>
    </row>
    <row r="12" spans="1:3" s="92" customFormat="1" ht="12" customHeight="1">
      <c r="A12" s="443" t="s">
        <v>101</v>
      </c>
      <c r="B12" s="424" t="s">
        <v>258</v>
      </c>
      <c r="C12" s="301"/>
    </row>
    <row r="13" spans="1:3" s="92" customFormat="1" ht="12" customHeight="1">
      <c r="A13" s="443" t="s">
        <v>148</v>
      </c>
      <c r="B13" s="424" t="s">
        <v>509</v>
      </c>
      <c r="C13" s="301"/>
    </row>
    <row r="14" spans="1:3" s="91" customFormat="1" ht="12" customHeight="1" thickBot="1">
      <c r="A14" s="444" t="s">
        <v>102</v>
      </c>
      <c r="B14" s="425" t="s">
        <v>436</v>
      </c>
      <c r="C14" s="301"/>
    </row>
    <row r="15" spans="1:3" s="91" customFormat="1" ht="12" customHeight="1" thickBot="1">
      <c r="A15" s="30" t="s">
        <v>20</v>
      </c>
      <c r="B15" s="294" t="s">
        <v>259</v>
      </c>
      <c r="C15" s="299">
        <f>+C16+C17+C18+C19+C20</f>
        <v>0</v>
      </c>
    </row>
    <row r="16" spans="1:3" s="91" customFormat="1" ht="12" customHeight="1">
      <c r="A16" s="442" t="s">
        <v>104</v>
      </c>
      <c r="B16" s="423" t="s">
        <v>260</v>
      </c>
      <c r="C16" s="302"/>
    </row>
    <row r="17" spans="1:3" s="91" customFormat="1" ht="12" customHeight="1">
      <c r="A17" s="443" t="s">
        <v>105</v>
      </c>
      <c r="B17" s="424" t="s">
        <v>261</v>
      </c>
      <c r="C17" s="301"/>
    </row>
    <row r="18" spans="1:3" s="91" customFormat="1" ht="12" customHeight="1">
      <c r="A18" s="443" t="s">
        <v>106</v>
      </c>
      <c r="B18" s="424" t="s">
        <v>425</v>
      </c>
      <c r="C18" s="301"/>
    </row>
    <row r="19" spans="1:3" s="91" customFormat="1" ht="12" customHeight="1">
      <c r="A19" s="443" t="s">
        <v>107</v>
      </c>
      <c r="B19" s="424" t="s">
        <v>426</v>
      </c>
      <c r="C19" s="301"/>
    </row>
    <row r="20" spans="1:3" s="91" customFormat="1" ht="12" customHeight="1">
      <c r="A20" s="443" t="s">
        <v>108</v>
      </c>
      <c r="B20" s="424" t="s">
        <v>262</v>
      </c>
      <c r="C20" s="301"/>
    </row>
    <row r="21" spans="1:3" s="92" customFormat="1" ht="12" customHeight="1" thickBot="1">
      <c r="A21" s="444" t="s">
        <v>117</v>
      </c>
      <c r="B21" s="425" t="s">
        <v>263</v>
      </c>
      <c r="C21" s="303"/>
    </row>
    <row r="22" spans="1:3" s="92" customFormat="1" ht="12" customHeight="1" thickBot="1">
      <c r="A22" s="30" t="s">
        <v>21</v>
      </c>
      <c r="B22" s="19" t="s">
        <v>264</v>
      </c>
      <c r="C22" s="299">
        <f>+C23+C24+C25+C26+C27</f>
        <v>0</v>
      </c>
    </row>
    <row r="23" spans="1:3" s="92" customFormat="1" ht="12" customHeight="1">
      <c r="A23" s="442" t="s">
        <v>87</v>
      </c>
      <c r="B23" s="423" t="s">
        <v>265</v>
      </c>
      <c r="C23" s="302"/>
    </row>
    <row r="24" spans="1:3" s="91" customFormat="1" ht="12" customHeight="1">
      <c r="A24" s="443" t="s">
        <v>88</v>
      </c>
      <c r="B24" s="424" t="s">
        <v>266</v>
      </c>
      <c r="C24" s="301"/>
    </row>
    <row r="25" spans="1:3" s="92" customFormat="1" ht="12" customHeight="1">
      <c r="A25" s="443" t="s">
        <v>89</v>
      </c>
      <c r="B25" s="424" t="s">
        <v>427</v>
      </c>
      <c r="C25" s="301"/>
    </row>
    <row r="26" spans="1:3" s="92" customFormat="1" ht="12" customHeight="1">
      <c r="A26" s="443" t="s">
        <v>90</v>
      </c>
      <c r="B26" s="424" t="s">
        <v>428</v>
      </c>
      <c r="C26" s="301"/>
    </row>
    <row r="27" spans="1:3" s="92" customFormat="1" ht="12" customHeight="1">
      <c r="A27" s="443" t="s">
        <v>171</v>
      </c>
      <c r="B27" s="424" t="s">
        <v>267</v>
      </c>
      <c r="C27" s="301"/>
    </row>
    <row r="28" spans="1:3" s="92" customFormat="1" ht="12" customHeight="1" thickBot="1">
      <c r="A28" s="444" t="s">
        <v>172</v>
      </c>
      <c r="B28" s="425" t="s">
        <v>268</v>
      </c>
      <c r="C28" s="303"/>
    </row>
    <row r="29" spans="1:3" s="92" customFormat="1" ht="12" customHeight="1" thickBot="1">
      <c r="A29" s="30" t="s">
        <v>173</v>
      </c>
      <c r="B29" s="19" t="s">
        <v>269</v>
      </c>
      <c r="C29" s="305">
        <f>SUM(C30:C36)</f>
        <v>0</v>
      </c>
    </row>
    <row r="30" spans="1:3" s="92" customFormat="1" ht="12" customHeight="1">
      <c r="A30" s="442" t="s">
        <v>270</v>
      </c>
      <c r="B30" s="423" t="s">
        <v>603</v>
      </c>
      <c r="C30" s="302"/>
    </row>
    <row r="31" spans="1:3" s="92" customFormat="1" ht="12" customHeight="1">
      <c r="A31" s="443" t="s">
        <v>271</v>
      </c>
      <c r="B31" s="424" t="s">
        <v>558</v>
      </c>
      <c r="C31" s="301"/>
    </row>
    <row r="32" spans="1:3" s="92" customFormat="1" ht="12" customHeight="1">
      <c r="A32" s="443" t="s">
        <v>272</v>
      </c>
      <c r="B32" s="424" t="s">
        <v>559</v>
      </c>
      <c r="C32" s="301"/>
    </row>
    <row r="33" spans="1:3" s="92" customFormat="1" ht="12" customHeight="1">
      <c r="A33" s="443" t="s">
        <v>273</v>
      </c>
      <c r="B33" s="424" t="s">
        <v>560</v>
      </c>
      <c r="C33" s="301"/>
    </row>
    <row r="34" spans="1:3" s="92" customFormat="1" ht="12" customHeight="1">
      <c r="A34" s="443" t="s">
        <v>555</v>
      </c>
      <c r="B34" s="424" t="s">
        <v>274</v>
      </c>
      <c r="C34" s="301"/>
    </row>
    <row r="35" spans="1:3" s="92" customFormat="1" ht="12" customHeight="1">
      <c r="A35" s="443" t="s">
        <v>556</v>
      </c>
      <c r="B35" s="424" t="s">
        <v>275</v>
      </c>
      <c r="C35" s="301"/>
    </row>
    <row r="36" spans="1:3" s="92" customFormat="1" ht="12" customHeight="1" thickBot="1">
      <c r="A36" s="444" t="s">
        <v>557</v>
      </c>
      <c r="B36" s="523" t="s">
        <v>276</v>
      </c>
      <c r="C36" s="303"/>
    </row>
    <row r="37" spans="1:3" s="92" customFormat="1" ht="12" customHeight="1" thickBot="1">
      <c r="A37" s="30" t="s">
        <v>23</v>
      </c>
      <c r="B37" s="19" t="s">
        <v>437</v>
      </c>
      <c r="C37" s="299">
        <f>SUM(C38:C48)</f>
        <v>0</v>
      </c>
    </row>
    <row r="38" spans="1:3" s="92" customFormat="1" ht="12" customHeight="1">
      <c r="A38" s="442" t="s">
        <v>91</v>
      </c>
      <c r="B38" s="423" t="s">
        <v>279</v>
      </c>
      <c r="C38" s="302"/>
    </row>
    <row r="39" spans="1:3" s="92" customFormat="1" ht="12" customHeight="1">
      <c r="A39" s="443" t="s">
        <v>92</v>
      </c>
      <c r="B39" s="424" t="s">
        <v>280</v>
      </c>
      <c r="C39" s="301"/>
    </row>
    <row r="40" spans="1:3" s="92" customFormat="1" ht="12" customHeight="1">
      <c r="A40" s="443" t="s">
        <v>93</v>
      </c>
      <c r="B40" s="424" t="s">
        <v>281</v>
      </c>
      <c r="C40" s="301"/>
    </row>
    <row r="41" spans="1:3" s="92" customFormat="1" ht="12" customHeight="1">
      <c r="A41" s="443" t="s">
        <v>175</v>
      </c>
      <c r="B41" s="424" t="s">
        <v>282</v>
      </c>
      <c r="C41" s="301"/>
    </row>
    <row r="42" spans="1:3" s="92" customFormat="1" ht="12" customHeight="1">
      <c r="A42" s="443" t="s">
        <v>176</v>
      </c>
      <c r="B42" s="424" t="s">
        <v>283</v>
      </c>
      <c r="C42" s="301"/>
    </row>
    <row r="43" spans="1:3" s="92" customFormat="1" ht="12" customHeight="1">
      <c r="A43" s="443" t="s">
        <v>177</v>
      </c>
      <c r="B43" s="424" t="s">
        <v>284</v>
      </c>
      <c r="C43" s="301"/>
    </row>
    <row r="44" spans="1:3" s="92" customFormat="1" ht="12" customHeight="1">
      <c r="A44" s="443" t="s">
        <v>178</v>
      </c>
      <c r="B44" s="424" t="s">
        <v>285</v>
      </c>
      <c r="C44" s="301"/>
    </row>
    <row r="45" spans="1:3" s="92" customFormat="1" ht="12" customHeight="1">
      <c r="A45" s="443" t="s">
        <v>179</v>
      </c>
      <c r="B45" s="424" t="s">
        <v>561</v>
      </c>
      <c r="C45" s="301"/>
    </row>
    <row r="46" spans="1:3" s="92" customFormat="1" ht="12" customHeight="1">
      <c r="A46" s="443" t="s">
        <v>277</v>
      </c>
      <c r="B46" s="424" t="s">
        <v>287</v>
      </c>
      <c r="C46" s="304"/>
    </row>
    <row r="47" spans="1:3" s="92" customFormat="1" ht="12" customHeight="1">
      <c r="A47" s="444" t="s">
        <v>278</v>
      </c>
      <c r="B47" s="425" t="s">
        <v>439</v>
      </c>
      <c r="C47" s="410"/>
    </row>
    <row r="48" spans="1:3" s="92" customFormat="1" ht="12" customHeight="1" thickBot="1">
      <c r="A48" s="444" t="s">
        <v>438</v>
      </c>
      <c r="B48" s="425" t="s">
        <v>288</v>
      </c>
      <c r="C48" s="410"/>
    </row>
    <row r="49" spans="1:3" s="92" customFormat="1" ht="12" customHeight="1" thickBot="1">
      <c r="A49" s="30" t="s">
        <v>24</v>
      </c>
      <c r="B49" s="19" t="s">
        <v>289</v>
      </c>
      <c r="C49" s="299">
        <f>SUM(C50:C54)</f>
        <v>0</v>
      </c>
    </row>
    <row r="50" spans="1:3" s="92" customFormat="1" ht="12" customHeight="1">
      <c r="A50" s="442" t="s">
        <v>94</v>
      </c>
      <c r="B50" s="423" t="s">
        <v>293</v>
      </c>
      <c r="C50" s="467"/>
    </row>
    <row r="51" spans="1:3" s="92" customFormat="1" ht="12" customHeight="1">
      <c r="A51" s="443" t="s">
        <v>95</v>
      </c>
      <c r="B51" s="424" t="s">
        <v>294</v>
      </c>
      <c r="C51" s="304"/>
    </row>
    <row r="52" spans="1:3" s="92" customFormat="1" ht="12" customHeight="1">
      <c r="A52" s="443" t="s">
        <v>290</v>
      </c>
      <c r="B52" s="424" t="s">
        <v>295</v>
      </c>
      <c r="C52" s="304"/>
    </row>
    <row r="53" spans="1:3" s="92" customFormat="1" ht="12" customHeight="1">
      <c r="A53" s="443" t="s">
        <v>291</v>
      </c>
      <c r="B53" s="424" t="s">
        <v>296</v>
      </c>
      <c r="C53" s="304"/>
    </row>
    <row r="54" spans="1:3" s="92" customFormat="1" ht="12" customHeight="1" thickBot="1">
      <c r="A54" s="444" t="s">
        <v>292</v>
      </c>
      <c r="B54" s="523" t="s">
        <v>297</v>
      </c>
      <c r="C54" s="410"/>
    </row>
    <row r="55" spans="1:3" s="92" customFormat="1" ht="12" customHeight="1" thickBot="1">
      <c r="A55" s="30" t="s">
        <v>180</v>
      </c>
      <c r="B55" s="19" t="s">
        <v>298</v>
      </c>
      <c r="C55" s="299">
        <f>SUM(C56:C58)</f>
        <v>0</v>
      </c>
    </row>
    <row r="56" spans="1:3" s="92" customFormat="1" ht="12" customHeight="1">
      <c r="A56" s="442" t="s">
        <v>96</v>
      </c>
      <c r="B56" s="423" t="s">
        <v>299</v>
      </c>
      <c r="C56" s="302"/>
    </row>
    <row r="57" spans="1:3" s="92" customFormat="1" ht="12" customHeight="1">
      <c r="A57" s="443" t="s">
        <v>97</v>
      </c>
      <c r="B57" s="424" t="s">
        <v>429</v>
      </c>
      <c r="C57" s="301"/>
    </row>
    <row r="58" spans="1:3" s="92" customFormat="1" ht="12" customHeight="1">
      <c r="A58" s="443" t="s">
        <v>302</v>
      </c>
      <c r="B58" s="424" t="s">
        <v>300</v>
      </c>
      <c r="C58" s="301"/>
    </row>
    <row r="59" spans="1:3" s="92" customFormat="1" ht="12" customHeight="1" thickBot="1">
      <c r="A59" s="444" t="s">
        <v>303</v>
      </c>
      <c r="B59" s="523" t="s">
        <v>301</v>
      </c>
      <c r="C59" s="303"/>
    </row>
    <row r="60" spans="1:3" s="92" customFormat="1" ht="12" customHeight="1" thickBot="1">
      <c r="A60" s="30" t="s">
        <v>26</v>
      </c>
      <c r="B60" s="294" t="s">
        <v>304</v>
      </c>
      <c r="C60" s="299">
        <f>SUM(C61:C63)</f>
        <v>0</v>
      </c>
    </row>
    <row r="61" spans="1:3" s="92" customFormat="1" ht="12" customHeight="1">
      <c r="A61" s="442" t="s">
        <v>181</v>
      </c>
      <c r="B61" s="423" t="s">
        <v>306</v>
      </c>
      <c r="C61" s="304"/>
    </row>
    <row r="62" spans="1:3" s="92" customFormat="1" ht="12" customHeight="1">
      <c r="A62" s="443" t="s">
        <v>182</v>
      </c>
      <c r="B62" s="424" t="s">
        <v>430</v>
      </c>
      <c r="C62" s="304"/>
    </row>
    <row r="63" spans="1:3" s="92" customFormat="1" ht="12" customHeight="1">
      <c r="A63" s="443" t="s">
        <v>232</v>
      </c>
      <c r="B63" s="424" t="s">
        <v>307</v>
      </c>
      <c r="C63" s="304"/>
    </row>
    <row r="64" spans="1:3" s="92" customFormat="1" ht="12" customHeight="1" thickBot="1">
      <c r="A64" s="444" t="s">
        <v>305</v>
      </c>
      <c r="B64" s="523" t="s">
        <v>308</v>
      </c>
      <c r="C64" s="304"/>
    </row>
    <row r="65" spans="1:3" s="92" customFormat="1" ht="12" customHeight="1" thickBot="1">
      <c r="A65" s="30" t="s">
        <v>27</v>
      </c>
      <c r="B65" s="19" t="s">
        <v>309</v>
      </c>
      <c r="C65" s="305">
        <f>+C8+C15+C22+C29+C37+C49+C55+C60</f>
        <v>0</v>
      </c>
    </row>
    <row r="66" spans="1:3" s="92" customFormat="1" ht="12" customHeight="1" thickBot="1">
      <c r="A66" s="445" t="s">
        <v>397</v>
      </c>
      <c r="B66" s="294" t="s">
        <v>311</v>
      </c>
      <c r="C66" s="299">
        <f>SUM(C67:C69)</f>
        <v>0</v>
      </c>
    </row>
    <row r="67" spans="1:3" s="92" customFormat="1" ht="12" customHeight="1">
      <c r="A67" s="442" t="s">
        <v>339</v>
      </c>
      <c r="B67" s="423" t="s">
        <v>312</v>
      </c>
      <c r="C67" s="304"/>
    </row>
    <row r="68" spans="1:3" s="92" customFormat="1" ht="12" customHeight="1">
      <c r="A68" s="443" t="s">
        <v>348</v>
      </c>
      <c r="B68" s="424" t="s">
        <v>313</v>
      </c>
      <c r="C68" s="304"/>
    </row>
    <row r="69" spans="1:3" s="92" customFormat="1" ht="12" customHeight="1" thickBot="1">
      <c r="A69" s="444" t="s">
        <v>349</v>
      </c>
      <c r="B69" s="527" t="s">
        <v>314</v>
      </c>
      <c r="C69" s="304"/>
    </row>
    <row r="70" spans="1:3" s="92" customFormat="1" ht="12" customHeight="1" thickBot="1">
      <c r="A70" s="445" t="s">
        <v>315</v>
      </c>
      <c r="B70" s="294" t="s">
        <v>316</v>
      </c>
      <c r="C70" s="299">
        <f>SUM(C71:C74)</f>
        <v>0</v>
      </c>
    </row>
    <row r="71" spans="1:3" s="92" customFormat="1" ht="12" customHeight="1">
      <c r="A71" s="442" t="s">
        <v>149</v>
      </c>
      <c r="B71" s="423" t="s">
        <v>317</v>
      </c>
      <c r="C71" s="304"/>
    </row>
    <row r="72" spans="1:3" s="92" customFormat="1" ht="12" customHeight="1">
      <c r="A72" s="443" t="s">
        <v>150</v>
      </c>
      <c r="B72" s="424" t="s">
        <v>574</v>
      </c>
      <c r="C72" s="304"/>
    </row>
    <row r="73" spans="1:3" s="92" customFormat="1" ht="12" customHeight="1">
      <c r="A73" s="443" t="s">
        <v>340</v>
      </c>
      <c r="B73" s="424" t="s">
        <v>318</v>
      </c>
      <c r="C73" s="304"/>
    </row>
    <row r="74" spans="1:3" s="92" customFormat="1" ht="12" customHeight="1" thickBot="1">
      <c r="A74" s="444" t="s">
        <v>341</v>
      </c>
      <c r="B74" s="296" t="s">
        <v>575</v>
      </c>
      <c r="C74" s="304"/>
    </row>
    <row r="75" spans="1:3" s="92" customFormat="1" ht="12" customHeight="1" thickBot="1">
      <c r="A75" s="445" t="s">
        <v>319</v>
      </c>
      <c r="B75" s="294" t="s">
        <v>320</v>
      </c>
      <c r="C75" s="299">
        <f>SUM(C76:C77)</f>
        <v>0</v>
      </c>
    </row>
    <row r="76" spans="1:3" s="92" customFormat="1" ht="12" customHeight="1">
      <c r="A76" s="442" t="s">
        <v>342</v>
      </c>
      <c r="B76" s="423" t="s">
        <v>321</v>
      </c>
      <c r="C76" s="304"/>
    </row>
    <row r="77" spans="1:3" s="92" customFormat="1" ht="12" customHeight="1" thickBot="1">
      <c r="A77" s="444" t="s">
        <v>343</v>
      </c>
      <c r="B77" s="425" t="s">
        <v>322</v>
      </c>
      <c r="C77" s="304"/>
    </row>
    <row r="78" spans="1:3" s="91" customFormat="1" ht="12" customHeight="1" thickBot="1">
      <c r="A78" s="445" t="s">
        <v>323</v>
      </c>
      <c r="B78" s="294" t="s">
        <v>324</v>
      </c>
      <c r="C78" s="299">
        <f>SUM(C79:C81)</f>
        <v>0</v>
      </c>
    </row>
    <row r="79" spans="1:3" s="92" customFormat="1" ht="12" customHeight="1">
      <c r="A79" s="442" t="s">
        <v>344</v>
      </c>
      <c r="B79" s="423" t="s">
        <v>325</v>
      </c>
      <c r="C79" s="304"/>
    </row>
    <row r="80" spans="1:3" s="92" customFormat="1" ht="12" customHeight="1">
      <c r="A80" s="443" t="s">
        <v>345</v>
      </c>
      <c r="B80" s="424" t="s">
        <v>326</v>
      </c>
      <c r="C80" s="304"/>
    </row>
    <row r="81" spans="1:3" s="92" customFormat="1" ht="12" customHeight="1" thickBot="1">
      <c r="A81" s="444" t="s">
        <v>346</v>
      </c>
      <c r="B81" s="425" t="s">
        <v>576</v>
      </c>
      <c r="C81" s="304"/>
    </row>
    <row r="82" spans="1:3" s="92" customFormat="1" ht="12" customHeight="1" thickBot="1">
      <c r="A82" s="445" t="s">
        <v>327</v>
      </c>
      <c r="B82" s="294" t="s">
        <v>347</v>
      </c>
      <c r="C82" s="299">
        <f>SUM(C83:C86)</f>
        <v>0</v>
      </c>
    </row>
    <row r="83" spans="1:3" s="92" customFormat="1" ht="12" customHeight="1">
      <c r="A83" s="446" t="s">
        <v>328</v>
      </c>
      <c r="B83" s="423" t="s">
        <v>329</v>
      </c>
      <c r="C83" s="304"/>
    </row>
    <row r="84" spans="1:3" s="92" customFormat="1" ht="12" customHeight="1">
      <c r="A84" s="447" t="s">
        <v>330</v>
      </c>
      <c r="B84" s="424" t="s">
        <v>331</v>
      </c>
      <c r="C84" s="304"/>
    </row>
    <row r="85" spans="1:3" s="92" customFormat="1" ht="12" customHeight="1">
      <c r="A85" s="447" t="s">
        <v>332</v>
      </c>
      <c r="B85" s="424" t="s">
        <v>333</v>
      </c>
      <c r="C85" s="304"/>
    </row>
    <row r="86" spans="1:3" s="91" customFormat="1" ht="12" customHeight="1" thickBot="1">
      <c r="A86" s="448" t="s">
        <v>334</v>
      </c>
      <c r="B86" s="425" t="s">
        <v>335</v>
      </c>
      <c r="C86" s="304"/>
    </row>
    <row r="87" spans="1:3" s="91" customFormat="1" ht="12" customHeight="1" thickBot="1">
      <c r="A87" s="445" t="s">
        <v>336</v>
      </c>
      <c r="B87" s="294" t="s">
        <v>478</v>
      </c>
      <c r="C87" s="468"/>
    </row>
    <row r="88" spans="1:3" s="91" customFormat="1" ht="12" customHeight="1" thickBot="1">
      <c r="A88" s="445" t="s">
        <v>510</v>
      </c>
      <c r="B88" s="294" t="s">
        <v>337</v>
      </c>
      <c r="C88" s="468"/>
    </row>
    <row r="89" spans="1:3" s="91" customFormat="1" ht="12" customHeight="1" thickBot="1">
      <c r="A89" s="445" t="s">
        <v>511</v>
      </c>
      <c r="B89" s="430" t="s">
        <v>481</v>
      </c>
      <c r="C89" s="305">
        <f>+C66+C70+C75+C78+C82+C88+C87</f>
        <v>0</v>
      </c>
    </row>
    <row r="90" spans="1:3" s="91" customFormat="1" ht="12" customHeight="1" thickBot="1">
      <c r="A90" s="449" t="s">
        <v>512</v>
      </c>
      <c r="B90" s="431" t="s">
        <v>513</v>
      </c>
      <c r="C90" s="305">
        <f>+C65+C89</f>
        <v>0</v>
      </c>
    </row>
    <row r="91" spans="1:3" s="92" customFormat="1" ht="15" customHeight="1" thickBot="1">
      <c r="A91" s="238"/>
      <c r="B91" s="239"/>
      <c r="C91" s="368"/>
    </row>
    <row r="92" spans="1:3" s="66" customFormat="1" ht="16.5" customHeight="1" thickBot="1">
      <c r="A92" s="242"/>
      <c r="B92" s="243" t="s">
        <v>57</v>
      </c>
      <c r="C92" s="370"/>
    </row>
    <row r="93" spans="1:3" s="93" customFormat="1" ht="12" customHeight="1" thickBot="1">
      <c r="A93" s="415" t="s">
        <v>19</v>
      </c>
      <c r="B93" s="26" t="s">
        <v>517</v>
      </c>
      <c r="C93" s="298">
        <f>+C94+C95+C96+C97+C98+C111</f>
        <v>0</v>
      </c>
    </row>
    <row r="94" spans="1:3" ht="12" customHeight="1">
      <c r="A94" s="450" t="s">
        <v>98</v>
      </c>
      <c r="B94" s="8" t="s">
        <v>50</v>
      </c>
      <c r="C94" s="300"/>
    </row>
    <row r="95" spans="1:3" ht="12" customHeight="1">
      <c r="A95" s="443" t="s">
        <v>99</v>
      </c>
      <c r="B95" s="6" t="s">
        <v>183</v>
      </c>
      <c r="C95" s="301"/>
    </row>
    <row r="96" spans="1:3" ht="12" customHeight="1">
      <c r="A96" s="443" t="s">
        <v>100</v>
      </c>
      <c r="B96" s="6" t="s">
        <v>140</v>
      </c>
      <c r="C96" s="303"/>
    </row>
    <row r="97" spans="1:3" ht="12" customHeight="1">
      <c r="A97" s="443" t="s">
        <v>101</v>
      </c>
      <c r="B97" s="9" t="s">
        <v>184</v>
      </c>
      <c r="C97" s="303"/>
    </row>
    <row r="98" spans="1:3" ht="12" customHeight="1">
      <c r="A98" s="443" t="s">
        <v>112</v>
      </c>
      <c r="B98" s="17" t="s">
        <v>185</v>
      </c>
      <c r="C98" s="303"/>
    </row>
    <row r="99" spans="1:3" ht="12" customHeight="1">
      <c r="A99" s="443" t="s">
        <v>102</v>
      </c>
      <c r="B99" s="6" t="s">
        <v>514</v>
      </c>
      <c r="C99" s="303"/>
    </row>
    <row r="100" spans="1:3" ht="12" customHeight="1">
      <c r="A100" s="443" t="s">
        <v>103</v>
      </c>
      <c r="B100" s="138" t="s">
        <v>444</v>
      </c>
      <c r="C100" s="303"/>
    </row>
    <row r="101" spans="1:3" ht="12" customHeight="1">
      <c r="A101" s="443" t="s">
        <v>113</v>
      </c>
      <c r="B101" s="138" t="s">
        <v>443</v>
      </c>
      <c r="C101" s="303"/>
    </row>
    <row r="102" spans="1:3" ht="12" customHeight="1">
      <c r="A102" s="443" t="s">
        <v>114</v>
      </c>
      <c r="B102" s="138" t="s">
        <v>353</v>
      </c>
      <c r="C102" s="303"/>
    </row>
    <row r="103" spans="1:3" ht="12" customHeight="1">
      <c r="A103" s="443" t="s">
        <v>115</v>
      </c>
      <c r="B103" s="139" t="s">
        <v>354</v>
      </c>
      <c r="C103" s="303"/>
    </row>
    <row r="104" spans="1:3" ht="12" customHeight="1">
      <c r="A104" s="443" t="s">
        <v>116</v>
      </c>
      <c r="B104" s="139" t="s">
        <v>355</v>
      </c>
      <c r="C104" s="303"/>
    </row>
    <row r="105" spans="1:3" ht="12" customHeight="1">
      <c r="A105" s="443" t="s">
        <v>118</v>
      </c>
      <c r="B105" s="138" t="s">
        <v>356</v>
      </c>
      <c r="C105" s="303"/>
    </row>
    <row r="106" spans="1:3" ht="12" customHeight="1">
      <c r="A106" s="443" t="s">
        <v>186</v>
      </c>
      <c r="B106" s="138" t="s">
        <v>357</v>
      </c>
      <c r="C106" s="303"/>
    </row>
    <row r="107" spans="1:3" ht="12" customHeight="1">
      <c r="A107" s="443" t="s">
        <v>351</v>
      </c>
      <c r="B107" s="139" t="s">
        <v>358</v>
      </c>
      <c r="C107" s="303"/>
    </row>
    <row r="108" spans="1:3" ht="12" customHeight="1">
      <c r="A108" s="451" t="s">
        <v>352</v>
      </c>
      <c r="B108" s="140" t="s">
        <v>359</v>
      </c>
      <c r="C108" s="303"/>
    </row>
    <row r="109" spans="1:3" ht="12" customHeight="1">
      <c r="A109" s="443" t="s">
        <v>441</v>
      </c>
      <c r="B109" s="140" t="s">
        <v>360</v>
      </c>
      <c r="C109" s="303"/>
    </row>
    <row r="110" spans="1:3" ht="12" customHeight="1">
      <c r="A110" s="443" t="s">
        <v>442</v>
      </c>
      <c r="B110" s="139" t="s">
        <v>361</v>
      </c>
      <c r="C110" s="301"/>
    </row>
    <row r="111" spans="1:3" ht="12" customHeight="1">
      <c r="A111" s="443" t="s">
        <v>446</v>
      </c>
      <c r="B111" s="9" t="s">
        <v>51</v>
      </c>
      <c r="C111" s="301"/>
    </row>
    <row r="112" spans="1:3" ht="12" customHeight="1">
      <c r="A112" s="444" t="s">
        <v>447</v>
      </c>
      <c r="B112" s="6" t="s">
        <v>515</v>
      </c>
      <c r="C112" s="303"/>
    </row>
    <row r="113" spans="1:3" ht="12" customHeight="1" thickBot="1">
      <c r="A113" s="452" t="s">
        <v>448</v>
      </c>
      <c r="B113" s="141" t="s">
        <v>516</v>
      </c>
      <c r="C113" s="306"/>
    </row>
    <row r="114" spans="1:3" ht="12" customHeight="1" thickBot="1">
      <c r="A114" s="30" t="s">
        <v>20</v>
      </c>
      <c r="B114" s="25" t="s">
        <v>362</v>
      </c>
      <c r="C114" s="299">
        <f>+C115+C117+C119</f>
        <v>0</v>
      </c>
    </row>
    <row r="115" spans="1:3" ht="12" customHeight="1">
      <c r="A115" s="442" t="s">
        <v>104</v>
      </c>
      <c r="B115" s="6" t="s">
        <v>231</v>
      </c>
      <c r="C115" s="302"/>
    </row>
    <row r="116" spans="1:3" ht="12" customHeight="1">
      <c r="A116" s="442" t="s">
        <v>105</v>
      </c>
      <c r="B116" s="10" t="s">
        <v>366</v>
      </c>
      <c r="C116" s="302"/>
    </row>
    <row r="117" spans="1:3" ht="12" customHeight="1">
      <c r="A117" s="442" t="s">
        <v>106</v>
      </c>
      <c r="B117" s="10" t="s">
        <v>187</v>
      </c>
      <c r="C117" s="301"/>
    </row>
    <row r="118" spans="1:3" ht="12" customHeight="1">
      <c r="A118" s="442" t="s">
        <v>107</v>
      </c>
      <c r="B118" s="10" t="s">
        <v>367</v>
      </c>
      <c r="C118" s="267"/>
    </row>
    <row r="119" spans="1:3" ht="12" customHeight="1">
      <c r="A119" s="442" t="s">
        <v>108</v>
      </c>
      <c r="B119" s="296" t="s">
        <v>233</v>
      </c>
      <c r="C119" s="267"/>
    </row>
    <row r="120" spans="1:3" ht="12" customHeight="1">
      <c r="A120" s="442" t="s">
        <v>117</v>
      </c>
      <c r="B120" s="295" t="s">
        <v>431</v>
      </c>
      <c r="C120" s="267"/>
    </row>
    <row r="121" spans="1:3" ht="12" customHeight="1">
      <c r="A121" s="442" t="s">
        <v>119</v>
      </c>
      <c r="B121" s="419" t="s">
        <v>372</v>
      </c>
      <c r="C121" s="267"/>
    </row>
    <row r="122" spans="1:3" ht="12" customHeight="1">
      <c r="A122" s="442" t="s">
        <v>188</v>
      </c>
      <c r="B122" s="139" t="s">
        <v>355</v>
      </c>
      <c r="C122" s="267"/>
    </row>
    <row r="123" spans="1:3" ht="12" customHeight="1">
      <c r="A123" s="442" t="s">
        <v>189</v>
      </c>
      <c r="B123" s="139" t="s">
        <v>371</v>
      </c>
      <c r="C123" s="267"/>
    </row>
    <row r="124" spans="1:3" ht="12" customHeight="1">
      <c r="A124" s="442" t="s">
        <v>190</v>
      </c>
      <c r="B124" s="139" t="s">
        <v>370</v>
      </c>
      <c r="C124" s="267"/>
    </row>
    <row r="125" spans="1:3" ht="12" customHeight="1">
      <c r="A125" s="442" t="s">
        <v>363</v>
      </c>
      <c r="B125" s="139" t="s">
        <v>358</v>
      </c>
      <c r="C125" s="267"/>
    </row>
    <row r="126" spans="1:3" ht="12" customHeight="1">
      <c r="A126" s="442" t="s">
        <v>364</v>
      </c>
      <c r="B126" s="139" t="s">
        <v>369</v>
      </c>
      <c r="C126" s="267"/>
    </row>
    <row r="127" spans="1:3" ht="12" customHeight="1" thickBot="1">
      <c r="A127" s="451" t="s">
        <v>365</v>
      </c>
      <c r="B127" s="139" t="s">
        <v>368</v>
      </c>
      <c r="C127" s="269"/>
    </row>
    <row r="128" spans="1:3" ht="12" customHeight="1" thickBot="1">
      <c r="A128" s="30" t="s">
        <v>21</v>
      </c>
      <c r="B128" s="119" t="s">
        <v>451</v>
      </c>
      <c r="C128" s="299">
        <f>+C93+C114</f>
        <v>0</v>
      </c>
    </row>
    <row r="129" spans="1:3" ht="12" customHeight="1" thickBot="1">
      <c r="A129" s="30" t="s">
        <v>22</v>
      </c>
      <c r="B129" s="119" t="s">
        <v>452</v>
      </c>
      <c r="C129" s="299">
        <f>+C130+C131+C132</f>
        <v>0</v>
      </c>
    </row>
    <row r="130" spans="1:3" s="93" customFormat="1" ht="12" customHeight="1">
      <c r="A130" s="442" t="s">
        <v>270</v>
      </c>
      <c r="B130" s="7" t="s">
        <v>520</v>
      </c>
      <c r="C130" s="267"/>
    </row>
    <row r="131" spans="1:3" ht="12" customHeight="1">
      <c r="A131" s="442" t="s">
        <v>271</v>
      </c>
      <c r="B131" s="7" t="s">
        <v>460</v>
      </c>
      <c r="C131" s="267"/>
    </row>
    <row r="132" spans="1:3" ht="12" customHeight="1" thickBot="1">
      <c r="A132" s="451" t="s">
        <v>272</v>
      </c>
      <c r="B132" s="5" t="s">
        <v>519</v>
      </c>
      <c r="C132" s="267"/>
    </row>
    <row r="133" spans="1:3" ht="12" customHeight="1" thickBot="1">
      <c r="A133" s="30" t="s">
        <v>23</v>
      </c>
      <c r="B133" s="119" t="s">
        <v>453</v>
      </c>
      <c r="C133" s="299">
        <f>+C134+C135+C136+C137+C138+C139</f>
        <v>0</v>
      </c>
    </row>
    <row r="134" spans="1:3" ht="12" customHeight="1">
      <c r="A134" s="442" t="s">
        <v>91</v>
      </c>
      <c r="B134" s="7" t="s">
        <v>462</v>
      </c>
      <c r="C134" s="267"/>
    </row>
    <row r="135" spans="1:3" ht="12" customHeight="1">
      <c r="A135" s="442" t="s">
        <v>92</v>
      </c>
      <c r="B135" s="7" t="s">
        <v>454</v>
      </c>
      <c r="C135" s="267"/>
    </row>
    <row r="136" spans="1:3" ht="12" customHeight="1">
      <c r="A136" s="442" t="s">
        <v>93</v>
      </c>
      <c r="B136" s="7" t="s">
        <v>455</v>
      </c>
      <c r="C136" s="267"/>
    </row>
    <row r="137" spans="1:3" ht="12" customHeight="1">
      <c r="A137" s="442" t="s">
        <v>175</v>
      </c>
      <c r="B137" s="7" t="s">
        <v>518</v>
      </c>
      <c r="C137" s="267"/>
    </row>
    <row r="138" spans="1:3" ht="12" customHeight="1">
      <c r="A138" s="442" t="s">
        <v>176</v>
      </c>
      <c r="B138" s="7" t="s">
        <v>457</v>
      </c>
      <c r="C138" s="267"/>
    </row>
    <row r="139" spans="1:3" s="93" customFormat="1" ht="12" customHeight="1" thickBot="1">
      <c r="A139" s="451" t="s">
        <v>177</v>
      </c>
      <c r="B139" s="5" t="s">
        <v>458</v>
      </c>
      <c r="C139" s="267"/>
    </row>
    <row r="140" spans="1:11" ht="12" customHeight="1" thickBot="1">
      <c r="A140" s="30" t="s">
        <v>24</v>
      </c>
      <c r="B140" s="119" t="s">
        <v>544</v>
      </c>
      <c r="C140" s="305">
        <f>+C141+C142+C144+C145+C143</f>
        <v>0</v>
      </c>
      <c r="K140" s="249"/>
    </row>
    <row r="141" spans="1:3" ht="12.75">
      <c r="A141" s="442" t="s">
        <v>94</v>
      </c>
      <c r="B141" s="7" t="s">
        <v>373</v>
      </c>
      <c r="C141" s="267"/>
    </row>
    <row r="142" spans="1:3" ht="12" customHeight="1">
      <c r="A142" s="442" t="s">
        <v>95</v>
      </c>
      <c r="B142" s="7" t="s">
        <v>374</v>
      </c>
      <c r="C142" s="267"/>
    </row>
    <row r="143" spans="1:3" s="93" customFormat="1" ht="12" customHeight="1">
      <c r="A143" s="442" t="s">
        <v>290</v>
      </c>
      <c r="B143" s="7" t="s">
        <v>543</v>
      </c>
      <c r="C143" s="267"/>
    </row>
    <row r="144" spans="1:3" s="93" customFormat="1" ht="12" customHeight="1">
      <c r="A144" s="442" t="s">
        <v>291</v>
      </c>
      <c r="B144" s="7" t="s">
        <v>467</v>
      </c>
      <c r="C144" s="267"/>
    </row>
    <row r="145" spans="1:3" s="93" customFormat="1" ht="12" customHeight="1" thickBot="1">
      <c r="A145" s="451" t="s">
        <v>292</v>
      </c>
      <c r="B145" s="5" t="s">
        <v>393</v>
      </c>
      <c r="C145" s="267"/>
    </row>
    <row r="146" spans="1:3" s="93" customFormat="1" ht="12" customHeight="1" thickBot="1">
      <c r="A146" s="30" t="s">
        <v>25</v>
      </c>
      <c r="B146" s="119" t="s">
        <v>468</v>
      </c>
      <c r="C146" s="307">
        <f>+C147+C148+C149+C150+C151</f>
        <v>0</v>
      </c>
    </row>
    <row r="147" spans="1:3" s="93" customFormat="1" ht="12" customHeight="1">
      <c r="A147" s="442" t="s">
        <v>96</v>
      </c>
      <c r="B147" s="7" t="s">
        <v>463</v>
      </c>
      <c r="C147" s="267"/>
    </row>
    <row r="148" spans="1:3" s="93" customFormat="1" ht="12" customHeight="1">
      <c r="A148" s="442" t="s">
        <v>97</v>
      </c>
      <c r="B148" s="7" t="s">
        <v>470</v>
      </c>
      <c r="C148" s="267"/>
    </row>
    <row r="149" spans="1:3" s="93" customFormat="1" ht="12" customHeight="1">
      <c r="A149" s="442" t="s">
        <v>302</v>
      </c>
      <c r="B149" s="7" t="s">
        <v>465</v>
      </c>
      <c r="C149" s="267"/>
    </row>
    <row r="150" spans="1:3" ht="12.75" customHeight="1">
      <c r="A150" s="442" t="s">
        <v>303</v>
      </c>
      <c r="B150" s="7" t="s">
        <v>521</v>
      </c>
      <c r="C150" s="267"/>
    </row>
    <row r="151" spans="1:3" ht="12.75" customHeight="1" thickBot="1">
      <c r="A151" s="451" t="s">
        <v>469</v>
      </c>
      <c r="B151" s="5" t="s">
        <v>472</v>
      </c>
      <c r="C151" s="269"/>
    </row>
    <row r="152" spans="1:3" ht="12.75" customHeight="1" thickBot="1">
      <c r="A152" s="498" t="s">
        <v>26</v>
      </c>
      <c r="B152" s="119" t="s">
        <v>473</v>
      </c>
      <c r="C152" s="307"/>
    </row>
    <row r="153" spans="1:3" ht="12" customHeight="1" thickBot="1">
      <c r="A153" s="498" t="s">
        <v>27</v>
      </c>
      <c r="B153" s="119" t="s">
        <v>474</v>
      </c>
      <c r="C153" s="307"/>
    </row>
    <row r="154" spans="1:3" ht="15" customHeight="1" thickBot="1">
      <c r="A154" s="30" t="s">
        <v>28</v>
      </c>
      <c r="B154" s="119" t="s">
        <v>476</v>
      </c>
      <c r="C154" s="433">
        <f>+C129+C133+C140+C146+C152+C153</f>
        <v>0</v>
      </c>
    </row>
    <row r="155" spans="1:3" ht="13.5" thickBot="1">
      <c r="A155" s="453" t="s">
        <v>29</v>
      </c>
      <c r="B155" s="386" t="s">
        <v>475</v>
      </c>
      <c r="C155" s="433">
        <f>+C128+C154</f>
        <v>0</v>
      </c>
    </row>
    <row r="156" spans="1:3" ht="15" customHeight="1" thickBot="1">
      <c r="A156" s="394"/>
      <c r="B156" s="395"/>
      <c r="C156" s="396"/>
    </row>
    <row r="157" spans="1:3" ht="14.25" customHeight="1" thickBot="1">
      <c r="A157" s="247" t="s">
        <v>522</v>
      </c>
      <c r="B157" s="248"/>
      <c r="C157" s="116"/>
    </row>
    <row r="158" spans="1:3" ht="13.5" thickBot="1">
      <c r="A158" s="247" t="s">
        <v>206</v>
      </c>
      <c r="B158" s="248"/>
      <c r="C158" s="11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45" customWidth="1"/>
    <col min="2" max="2" width="79.125" style="246" customWidth="1"/>
    <col min="3" max="3" width="25.00390625" style="246" customWidth="1"/>
    <col min="4" max="16384" width="9.375" style="246" customWidth="1"/>
  </cols>
  <sheetData>
    <row r="1" spans="1:3" s="225" customFormat="1" ht="21" customHeight="1" thickBot="1">
      <c r="A1" s="224"/>
      <c r="B1" s="226"/>
      <c r="C1" s="569" t="str">
        <f>+CONCATENATE("9.2. számú melléklet a 6/2019. (V.30.)önkormányzati rendelethez")</f>
        <v>9.2. számú melléklet a 6/2019. (V.30.)önkormányzati rendelethez</v>
      </c>
    </row>
    <row r="2" spans="1:3" s="462" customFormat="1" ht="25.5" customHeight="1">
      <c r="A2" s="413" t="s">
        <v>204</v>
      </c>
      <c r="B2" s="359" t="s">
        <v>582</v>
      </c>
      <c r="C2" s="373" t="s">
        <v>59</v>
      </c>
    </row>
    <row r="3" spans="1:3" s="462" customFormat="1" ht="24.75" thickBot="1">
      <c r="A3" s="456" t="s">
        <v>203</v>
      </c>
      <c r="B3" s="360" t="s">
        <v>401</v>
      </c>
      <c r="C3" s="374"/>
    </row>
    <row r="4" spans="1:3" s="463" customFormat="1" ht="15.75" customHeight="1" thickBot="1">
      <c r="A4" s="228"/>
      <c r="B4" s="228"/>
      <c r="C4" s="229" t="str">
        <f>'9.1.3. sz. mell'!C4</f>
        <v>Forintban!</v>
      </c>
    </row>
    <row r="5" spans="1:3" ht="13.5" thickBot="1">
      <c r="A5" s="414" t="s">
        <v>205</v>
      </c>
      <c r="B5" s="230" t="s">
        <v>565</v>
      </c>
      <c r="C5" s="231" t="s">
        <v>55</v>
      </c>
    </row>
    <row r="6" spans="1:3" s="464" customFormat="1" ht="12.75" customHeight="1" thickBot="1">
      <c r="A6" s="193"/>
      <c r="B6" s="194" t="s">
        <v>496</v>
      </c>
      <c r="C6" s="195" t="s">
        <v>497</v>
      </c>
    </row>
    <row r="7" spans="1:3" s="464" customFormat="1" ht="15.75" customHeight="1" thickBot="1">
      <c r="A7" s="232"/>
      <c r="B7" s="233" t="s">
        <v>56</v>
      </c>
      <c r="C7" s="234"/>
    </row>
    <row r="8" spans="1:3" s="375" customFormat="1" ht="12" customHeight="1" thickBot="1">
      <c r="A8" s="193" t="s">
        <v>19</v>
      </c>
      <c r="B8" s="235" t="s">
        <v>523</v>
      </c>
      <c r="C8" s="318">
        <f>SUM(C9:C19)</f>
        <v>0</v>
      </c>
    </row>
    <row r="9" spans="1:3" s="375" customFormat="1" ht="12" customHeight="1">
      <c r="A9" s="457" t="s">
        <v>98</v>
      </c>
      <c r="B9" s="8" t="s">
        <v>279</v>
      </c>
      <c r="C9" s="364"/>
    </row>
    <row r="10" spans="1:3" s="375" customFormat="1" ht="12" customHeight="1">
      <c r="A10" s="458" t="s">
        <v>99</v>
      </c>
      <c r="B10" s="6" t="s">
        <v>280</v>
      </c>
      <c r="C10" s="316"/>
    </row>
    <row r="11" spans="1:3" s="375" customFormat="1" ht="12" customHeight="1">
      <c r="A11" s="458" t="s">
        <v>100</v>
      </c>
      <c r="B11" s="6" t="s">
        <v>281</v>
      </c>
      <c r="C11" s="316"/>
    </row>
    <row r="12" spans="1:3" s="375" customFormat="1" ht="12" customHeight="1">
      <c r="A12" s="458" t="s">
        <v>101</v>
      </c>
      <c r="B12" s="6" t="s">
        <v>282</v>
      </c>
      <c r="C12" s="316"/>
    </row>
    <row r="13" spans="1:3" s="375" customFormat="1" ht="12" customHeight="1">
      <c r="A13" s="458" t="s">
        <v>148</v>
      </c>
      <c r="B13" s="6" t="s">
        <v>283</v>
      </c>
      <c r="C13" s="316"/>
    </row>
    <row r="14" spans="1:3" s="375" customFormat="1" ht="12" customHeight="1">
      <c r="A14" s="458" t="s">
        <v>102</v>
      </c>
      <c r="B14" s="6" t="s">
        <v>402</v>
      </c>
      <c r="C14" s="316"/>
    </row>
    <row r="15" spans="1:3" s="375" customFormat="1" ht="12" customHeight="1">
      <c r="A15" s="458" t="s">
        <v>103</v>
      </c>
      <c r="B15" s="5" t="s">
        <v>403</v>
      </c>
      <c r="C15" s="316"/>
    </row>
    <row r="16" spans="1:3" s="375" customFormat="1" ht="12" customHeight="1">
      <c r="A16" s="458" t="s">
        <v>113</v>
      </c>
      <c r="B16" s="6" t="s">
        <v>286</v>
      </c>
      <c r="C16" s="365"/>
    </row>
    <row r="17" spans="1:3" s="465" customFormat="1" ht="12" customHeight="1">
      <c r="A17" s="458" t="s">
        <v>114</v>
      </c>
      <c r="B17" s="6" t="s">
        <v>287</v>
      </c>
      <c r="C17" s="316"/>
    </row>
    <row r="18" spans="1:3" s="465" customFormat="1" ht="12" customHeight="1">
      <c r="A18" s="458" t="s">
        <v>115</v>
      </c>
      <c r="B18" s="6" t="s">
        <v>439</v>
      </c>
      <c r="C18" s="317"/>
    </row>
    <row r="19" spans="1:3" s="465" customFormat="1" ht="12" customHeight="1" thickBot="1">
      <c r="A19" s="458" t="s">
        <v>116</v>
      </c>
      <c r="B19" s="5" t="s">
        <v>288</v>
      </c>
      <c r="C19" s="317"/>
    </row>
    <row r="20" spans="1:3" s="375" customFormat="1" ht="12" customHeight="1" thickBot="1">
      <c r="A20" s="193" t="s">
        <v>20</v>
      </c>
      <c r="B20" s="235" t="s">
        <v>404</v>
      </c>
      <c r="C20" s="318">
        <f>SUM(C21:C23)</f>
        <v>1005000</v>
      </c>
    </row>
    <row r="21" spans="1:3" s="465" customFormat="1" ht="12" customHeight="1">
      <c r="A21" s="458" t="s">
        <v>104</v>
      </c>
      <c r="B21" s="7" t="s">
        <v>260</v>
      </c>
      <c r="C21" s="316"/>
    </row>
    <row r="22" spans="1:3" s="465" customFormat="1" ht="12" customHeight="1">
      <c r="A22" s="458" t="s">
        <v>105</v>
      </c>
      <c r="B22" s="6" t="s">
        <v>405</v>
      </c>
      <c r="C22" s="316"/>
    </row>
    <row r="23" spans="1:3" s="465" customFormat="1" ht="12" customHeight="1">
      <c r="A23" s="458" t="s">
        <v>106</v>
      </c>
      <c r="B23" s="6" t="s">
        <v>406</v>
      </c>
      <c r="C23" s="316">
        <v>1005000</v>
      </c>
    </row>
    <row r="24" spans="1:3" s="465" customFormat="1" ht="12" customHeight="1" thickBot="1">
      <c r="A24" s="458" t="s">
        <v>107</v>
      </c>
      <c r="B24" s="6" t="s">
        <v>524</v>
      </c>
      <c r="C24" s="316"/>
    </row>
    <row r="25" spans="1:3" s="465" customFormat="1" ht="12" customHeight="1" thickBot="1">
      <c r="A25" s="201" t="s">
        <v>21</v>
      </c>
      <c r="B25" s="119" t="s">
        <v>174</v>
      </c>
      <c r="C25" s="345"/>
    </row>
    <row r="26" spans="1:3" s="465" customFormat="1" ht="12" customHeight="1" thickBot="1">
      <c r="A26" s="201" t="s">
        <v>22</v>
      </c>
      <c r="B26" s="119" t="s">
        <v>525</v>
      </c>
      <c r="C26" s="318">
        <f>+C27+C28+C29</f>
        <v>0</v>
      </c>
    </row>
    <row r="27" spans="1:3" s="465" customFormat="1" ht="12" customHeight="1">
      <c r="A27" s="459" t="s">
        <v>270</v>
      </c>
      <c r="B27" s="460" t="s">
        <v>265</v>
      </c>
      <c r="C27" s="75"/>
    </row>
    <row r="28" spans="1:3" s="465" customFormat="1" ht="12" customHeight="1">
      <c r="A28" s="459" t="s">
        <v>271</v>
      </c>
      <c r="B28" s="460" t="s">
        <v>405</v>
      </c>
      <c r="C28" s="316"/>
    </row>
    <row r="29" spans="1:3" s="465" customFormat="1" ht="12" customHeight="1">
      <c r="A29" s="459" t="s">
        <v>272</v>
      </c>
      <c r="B29" s="461" t="s">
        <v>408</v>
      </c>
      <c r="C29" s="316"/>
    </row>
    <row r="30" spans="1:3" s="465" customFormat="1" ht="12" customHeight="1" thickBot="1">
      <c r="A30" s="458" t="s">
        <v>273</v>
      </c>
      <c r="B30" s="137" t="s">
        <v>526</v>
      </c>
      <c r="C30" s="82"/>
    </row>
    <row r="31" spans="1:3" s="465" customFormat="1" ht="12" customHeight="1" thickBot="1">
      <c r="A31" s="201" t="s">
        <v>23</v>
      </c>
      <c r="B31" s="119" t="s">
        <v>409</v>
      </c>
      <c r="C31" s="318">
        <f>+C32+C33+C34</f>
        <v>0</v>
      </c>
    </row>
    <row r="32" spans="1:3" s="465" customFormat="1" ht="12" customHeight="1">
      <c r="A32" s="459" t="s">
        <v>91</v>
      </c>
      <c r="B32" s="460" t="s">
        <v>293</v>
      </c>
      <c r="C32" s="75"/>
    </row>
    <row r="33" spans="1:3" s="465" customFormat="1" ht="12" customHeight="1">
      <c r="A33" s="459" t="s">
        <v>92</v>
      </c>
      <c r="B33" s="461" t="s">
        <v>294</v>
      </c>
      <c r="C33" s="319"/>
    </row>
    <row r="34" spans="1:3" s="465" customFormat="1" ht="12" customHeight="1" thickBot="1">
      <c r="A34" s="458" t="s">
        <v>93</v>
      </c>
      <c r="B34" s="137" t="s">
        <v>295</v>
      </c>
      <c r="C34" s="82"/>
    </row>
    <row r="35" spans="1:3" s="375" customFormat="1" ht="12" customHeight="1" thickBot="1">
      <c r="A35" s="201" t="s">
        <v>24</v>
      </c>
      <c r="B35" s="119" t="s">
        <v>378</v>
      </c>
      <c r="C35" s="345"/>
    </row>
    <row r="36" spans="1:3" s="375" customFormat="1" ht="12" customHeight="1" thickBot="1">
      <c r="A36" s="201" t="s">
        <v>25</v>
      </c>
      <c r="B36" s="119" t="s">
        <v>410</v>
      </c>
      <c r="C36" s="366"/>
    </row>
    <row r="37" spans="1:3" s="375" customFormat="1" ht="12" customHeight="1" thickBot="1">
      <c r="A37" s="193" t="s">
        <v>26</v>
      </c>
      <c r="B37" s="119" t="s">
        <v>411</v>
      </c>
      <c r="C37" s="367">
        <f>+C8+C20+C25+C26+C31+C35+C36</f>
        <v>1005000</v>
      </c>
    </row>
    <row r="38" spans="1:3" s="375" customFormat="1" ht="12" customHeight="1" thickBot="1">
      <c r="A38" s="236" t="s">
        <v>27</v>
      </c>
      <c r="B38" s="119" t="s">
        <v>412</v>
      </c>
      <c r="C38" s="367">
        <f>+C39+C40+C41</f>
        <v>42373400</v>
      </c>
    </row>
    <row r="39" spans="1:3" s="375" customFormat="1" ht="12" customHeight="1">
      <c r="A39" s="459" t="s">
        <v>413</v>
      </c>
      <c r="B39" s="460" t="s">
        <v>238</v>
      </c>
      <c r="C39" s="75">
        <v>1093634</v>
      </c>
    </row>
    <row r="40" spans="1:3" s="375" customFormat="1" ht="12" customHeight="1">
      <c r="A40" s="459" t="s">
        <v>414</v>
      </c>
      <c r="B40" s="461" t="s">
        <v>2</v>
      </c>
      <c r="C40" s="319"/>
    </row>
    <row r="41" spans="1:3" s="465" customFormat="1" ht="12" customHeight="1" thickBot="1">
      <c r="A41" s="458" t="s">
        <v>415</v>
      </c>
      <c r="B41" s="137" t="s">
        <v>416</v>
      </c>
      <c r="C41" s="82">
        <v>41279766</v>
      </c>
    </row>
    <row r="42" spans="1:3" s="465" customFormat="1" ht="15" customHeight="1" thickBot="1">
      <c r="A42" s="236" t="s">
        <v>28</v>
      </c>
      <c r="B42" s="237" t="s">
        <v>417</v>
      </c>
      <c r="C42" s="370">
        <f>+C37+C38</f>
        <v>43378400</v>
      </c>
    </row>
    <row r="43" spans="1:3" s="465" customFormat="1" ht="15" customHeight="1">
      <c r="A43" s="238"/>
      <c r="B43" s="239"/>
      <c r="C43" s="368"/>
    </row>
    <row r="44" spans="1:3" ht="13.5" thickBot="1">
      <c r="A44" s="240"/>
      <c r="B44" s="241"/>
      <c r="C44" s="369"/>
    </row>
    <row r="45" spans="1:3" s="464" customFormat="1" ht="16.5" customHeight="1" thickBot="1">
      <c r="A45" s="242"/>
      <c r="B45" s="243" t="s">
        <v>57</v>
      </c>
      <c r="C45" s="370"/>
    </row>
    <row r="46" spans="1:3" s="466" customFormat="1" ht="12" customHeight="1" thickBot="1">
      <c r="A46" s="201" t="s">
        <v>19</v>
      </c>
      <c r="B46" s="119" t="s">
        <v>418</v>
      </c>
      <c r="C46" s="318">
        <f>SUM(C47:C51)</f>
        <v>42903400</v>
      </c>
    </row>
    <row r="47" spans="1:3" ht="12" customHeight="1">
      <c r="A47" s="458" t="s">
        <v>98</v>
      </c>
      <c r="B47" s="7" t="s">
        <v>50</v>
      </c>
      <c r="C47" s="75">
        <v>29336900</v>
      </c>
    </row>
    <row r="48" spans="1:3" ht="12" customHeight="1">
      <c r="A48" s="458" t="s">
        <v>99</v>
      </c>
      <c r="B48" s="6" t="s">
        <v>183</v>
      </c>
      <c r="C48" s="78">
        <v>6014000</v>
      </c>
    </row>
    <row r="49" spans="1:3" ht="12" customHeight="1">
      <c r="A49" s="458" t="s">
        <v>100</v>
      </c>
      <c r="B49" s="6" t="s">
        <v>140</v>
      </c>
      <c r="C49" s="78">
        <v>7452500</v>
      </c>
    </row>
    <row r="50" spans="1:3" ht="12" customHeight="1">
      <c r="A50" s="458" t="s">
        <v>101</v>
      </c>
      <c r="B50" s="6" t="s">
        <v>184</v>
      </c>
      <c r="C50" s="78">
        <v>100000</v>
      </c>
    </row>
    <row r="51" spans="1:3" ht="12" customHeight="1" thickBot="1">
      <c r="A51" s="458" t="s">
        <v>148</v>
      </c>
      <c r="B51" s="6" t="s">
        <v>185</v>
      </c>
      <c r="C51" s="78"/>
    </row>
    <row r="52" spans="1:3" ht="12" customHeight="1" thickBot="1">
      <c r="A52" s="201" t="s">
        <v>20</v>
      </c>
      <c r="B52" s="119" t="s">
        <v>419</v>
      </c>
      <c r="C52" s="318">
        <f>SUM(C53:C55)</f>
        <v>475000</v>
      </c>
    </row>
    <row r="53" spans="1:3" s="466" customFormat="1" ht="12" customHeight="1">
      <c r="A53" s="458" t="s">
        <v>104</v>
      </c>
      <c r="B53" s="7" t="s">
        <v>231</v>
      </c>
      <c r="C53" s="75">
        <v>475000</v>
      </c>
    </row>
    <row r="54" spans="1:3" ht="12" customHeight="1">
      <c r="A54" s="458" t="s">
        <v>105</v>
      </c>
      <c r="B54" s="6" t="s">
        <v>187</v>
      </c>
      <c r="C54" s="78"/>
    </row>
    <row r="55" spans="1:3" ht="12" customHeight="1">
      <c r="A55" s="458" t="s">
        <v>106</v>
      </c>
      <c r="B55" s="6" t="s">
        <v>58</v>
      </c>
      <c r="C55" s="78"/>
    </row>
    <row r="56" spans="1:3" ht="12" customHeight="1" thickBot="1">
      <c r="A56" s="458" t="s">
        <v>107</v>
      </c>
      <c r="B56" s="6" t="s">
        <v>527</v>
      </c>
      <c r="C56" s="78"/>
    </row>
    <row r="57" spans="1:3" ht="12" customHeight="1" thickBot="1">
      <c r="A57" s="201" t="s">
        <v>21</v>
      </c>
      <c r="B57" s="119" t="s">
        <v>13</v>
      </c>
      <c r="C57" s="345"/>
    </row>
    <row r="58" spans="1:3" ht="15" customHeight="1" thickBot="1">
      <c r="A58" s="201" t="s">
        <v>22</v>
      </c>
      <c r="B58" s="244" t="s">
        <v>532</v>
      </c>
      <c r="C58" s="371">
        <f>+C46+C52+C57</f>
        <v>43378400</v>
      </c>
    </row>
    <row r="59" ht="13.5" thickBot="1">
      <c r="C59" s="372"/>
    </row>
    <row r="60" spans="1:3" ht="15" customHeight="1" thickBot="1">
      <c r="A60" s="247" t="s">
        <v>522</v>
      </c>
      <c r="B60" s="248"/>
      <c r="C60" s="116">
        <v>8</v>
      </c>
    </row>
    <row r="61" spans="1:3" ht="14.25" customHeight="1" thickBot="1">
      <c r="A61" s="247" t="s">
        <v>206</v>
      </c>
      <c r="B61" s="248"/>
      <c r="C61" s="116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8"/>
  <sheetViews>
    <sheetView zoomScale="130" zoomScaleNormal="130" zoomScaleSheetLayoutView="100" workbookViewId="0" topLeftCell="A1">
      <selection activeCell="E91" sqref="E91"/>
    </sheetView>
  </sheetViews>
  <sheetFormatPr defaultColWidth="9.00390625" defaultRowHeight="12.75"/>
  <cols>
    <col min="1" max="1" width="9.50390625" style="387" customWidth="1"/>
    <col min="2" max="2" width="91.625" style="387" customWidth="1"/>
    <col min="3" max="3" width="21.625" style="388" customWidth="1"/>
    <col min="4" max="4" width="9.00390625" style="420" customWidth="1"/>
    <col min="5" max="16384" width="9.375" style="420" customWidth="1"/>
  </cols>
  <sheetData>
    <row r="1" spans="1:3" ht="15.75" customHeight="1">
      <c r="A1" s="612" t="s">
        <v>16</v>
      </c>
      <c r="B1" s="612"/>
      <c r="C1" s="612"/>
    </row>
    <row r="2" spans="1:3" ht="15.75" customHeight="1" thickBot="1">
      <c r="A2" s="613" t="s">
        <v>152</v>
      </c>
      <c r="B2" s="613"/>
      <c r="C2" s="308" t="s">
        <v>566</v>
      </c>
    </row>
    <row r="3" spans="1:3" ht="21.75" customHeight="1" thickBot="1">
      <c r="A3" s="21" t="s">
        <v>69</v>
      </c>
      <c r="B3" s="22" t="s">
        <v>18</v>
      </c>
      <c r="C3" s="37" t="str">
        <f>+CONCATENATE(LEFT(ÖSSZEFÜGGÉSEK!A5,4),". évi előirányzat")</f>
        <v>2018. évi előirányzat</v>
      </c>
    </row>
    <row r="4" spans="1:3" s="421" customFormat="1" ht="12" customHeight="1" thickBot="1">
      <c r="A4" s="415"/>
      <c r="B4" s="416" t="s">
        <v>496</v>
      </c>
      <c r="C4" s="417" t="s">
        <v>497</v>
      </c>
    </row>
    <row r="5" spans="1:3" s="422" customFormat="1" ht="12" customHeight="1" thickBot="1">
      <c r="A5" s="18" t="s">
        <v>19</v>
      </c>
      <c r="B5" s="19" t="s">
        <v>254</v>
      </c>
      <c r="C5" s="299">
        <f>+C6+C7+C8+C9+C10+C11</f>
        <v>173852907</v>
      </c>
    </row>
    <row r="6" spans="1:3" s="422" customFormat="1" ht="12" customHeight="1">
      <c r="A6" s="13" t="s">
        <v>98</v>
      </c>
      <c r="B6" s="423" t="s">
        <v>255</v>
      </c>
      <c r="C6" s="302">
        <v>67871841</v>
      </c>
    </row>
    <row r="7" spans="1:3" s="422" customFormat="1" ht="12" customHeight="1">
      <c r="A7" s="12" t="s">
        <v>99</v>
      </c>
      <c r="B7" s="424" t="s">
        <v>256</v>
      </c>
      <c r="C7" s="301">
        <v>28885466</v>
      </c>
    </row>
    <row r="8" spans="1:3" s="422" customFormat="1" ht="12" customHeight="1">
      <c r="A8" s="12" t="s">
        <v>100</v>
      </c>
      <c r="B8" s="424" t="s">
        <v>553</v>
      </c>
      <c r="C8" s="301">
        <v>65193082</v>
      </c>
    </row>
    <row r="9" spans="1:3" s="422" customFormat="1" ht="12" customHeight="1">
      <c r="A9" s="12" t="s">
        <v>101</v>
      </c>
      <c r="B9" s="424" t="s">
        <v>258</v>
      </c>
      <c r="C9" s="301">
        <v>2277618</v>
      </c>
    </row>
    <row r="10" spans="1:3" s="422" customFormat="1" ht="12" customHeight="1">
      <c r="A10" s="12" t="s">
        <v>148</v>
      </c>
      <c r="B10" s="295" t="s">
        <v>435</v>
      </c>
      <c r="C10" s="301">
        <v>6589990</v>
      </c>
    </row>
    <row r="11" spans="1:3" s="422" customFormat="1" ht="12" customHeight="1" thickBot="1">
      <c r="A11" s="14" t="s">
        <v>102</v>
      </c>
      <c r="B11" s="296" t="s">
        <v>436</v>
      </c>
      <c r="C11" s="301">
        <v>3034910</v>
      </c>
    </row>
    <row r="12" spans="1:3" s="422" customFormat="1" ht="12" customHeight="1" thickBot="1">
      <c r="A12" s="18" t="s">
        <v>20</v>
      </c>
      <c r="B12" s="294" t="s">
        <v>259</v>
      </c>
      <c r="C12" s="299">
        <f>+C13+C14+C15+C16+C17</f>
        <v>103348234</v>
      </c>
    </row>
    <row r="13" spans="1:3" s="422" customFormat="1" ht="12" customHeight="1">
      <c r="A13" s="13" t="s">
        <v>104</v>
      </c>
      <c r="B13" s="423" t="s">
        <v>260</v>
      </c>
      <c r="C13" s="302"/>
    </row>
    <row r="14" spans="1:3" s="422" customFormat="1" ht="12" customHeight="1">
      <c r="A14" s="12" t="s">
        <v>105</v>
      </c>
      <c r="B14" s="424" t="s">
        <v>261</v>
      </c>
      <c r="C14" s="301"/>
    </row>
    <row r="15" spans="1:3" s="422" customFormat="1" ht="12" customHeight="1">
      <c r="A15" s="12" t="s">
        <v>106</v>
      </c>
      <c r="B15" s="424" t="s">
        <v>425</v>
      </c>
      <c r="C15" s="301"/>
    </row>
    <row r="16" spans="1:3" s="422" customFormat="1" ht="12" customHeight="1">
      <c r="A16" s="12" t="s">
        <v>107</v>
      </c>
      <c r="B16" s="424" t="s">
        <v>426</v>
      </c>
      <c r="C16" s="301"/>
    </row>
    <row r="17" spans="1:3" s="422" customFormat="1" ht="12" customHeight="1">
      <c r="A17" s="12" t="s">
        <v>108</v>
      </c>
      <c r="B17" s="424" t="s">
        <v>577</v>
      </c>
      <c r="C17" s="301">
        <v>103348234</v>
      </c>
    </row>
    <row r="18" spans="1:3" s="422" customFormat="1" ht="12" customHeight="1" thickBot="1">
      <c r="A18" s="14" t="s">
        <v>117</v>
      </c>
      <c r="B18" s="296" t="s">
        <v>263</v>
      </c>
      <c r="C18" s="303"/>
    </row>
    <row r="19" spans="1:3" s="422" customFormat="1" ht="12" customHeight="1" thickBot="1">
      <c r="A19" s="18" t="s">
        <v>21</v>
      </c>
      <c r="B19" s="19" t="s">
        <v>264</v>
      </c>
      <c r="C19" s="299">
        <f>+C20+C21+C22+C23+C24</f>
        <v>159744545</v>
      </c>
    </row>
    <row r="20" spans="1:3" s="422" customFormat="1" ht="12" customHeight="1">
      <c r="A20" s="13" t="s">
        <v>87</v>
      </c>
      <c r="B20" s="423" t="s">
        <v>265</v>
      </c>
      <c r="C20" s="302"/>
    </row>
    <row r="21" spans="1:3" s="422" customFormat="1" ht="12" customHeight="1">
      <c r="A21" s="12" t="s">
        <v>88</v>
      </c>
      <c r="B21" s="424" t="s">
        <v>266</v>
      </c>
      <c r="C21" s="301"/>
    </row>
    <row r="22" spans="1:3" s="422" customFormat="1" ht="12" customHeight="1">
      <c r="A22" s="12" t="s">
        <v>89</v>
      </c>
      <c r="B22" s="424" t="s">
        <v>427</v>
      </c>
      <c r="C22" s="301"/>
    </row>
    <row r="23" spans="1:3" s="422" customFormat="1" ht="12" customHeight="1">
      <c r="A23" s="12" t="s">
        <v>90</v>
      </c>
      <c r="B23" s="424" t="s">
        <v>428</v>
      </c>
      <c r="C23" s="301"/>
    </row>
    <row r="24" spans="1:3" s="422" customFormat="1" ht="12" customHeight="1">
      <c r="A24" s="12" t="s">
        <v>171</v>
      </c>
      <c r="B24" s="424" t="s">
        <v>267</v>
      </c>
      <c r="C24" s="301">
        <v>159744545</v>
      </c>
    </row>
    <row r="25" spans="1:3" s="574" customFormat="1" ht="12" customHeight="1" thickBot="1">
      <c r="A25" s="571" t="s">
        <v>172</v>
      </c>
      <c r="B25" s="572" t="s">
        <v>572</v>
      </c>
      <c r="C25" s="573"/>
    </row>
    <row r="26" spans="1:3" s="422" customFormat="1" ht="12" customHeight="1" thickBot="1">
      <c r="A26" s="18" t="s">
        <v>173</v>
      </c>
      <c r="B26" s="19" t="s">
        <v>554</v>
      </c>
      <c r="C26" s="305">
        <f>SUM(C27:C33)</f>
        <v>16510950</v>
      </c>
    </row>
    <row r="27" spans="1:3" s="422" customFormat="1" ht="12" customHeight="1">
      <c r="A27" s="13" t="s">
        <v>270</v>
      </c>
      <c r="B27" s="423" t="s">
        <v>603</v>
      </c>
      <c r="C27" s="302">
        <v>1600000</v>
      </c>
    </row>
    <row r="28" spans="1:3" s="422" customFormat="1" ht="12" customHeight="1">
      <c r="A28" s="12" t="s">
        <v>271</v>
      </c>
      <c r="B28" s="424" t="s">
        <v>558</v>
      </c>
      <c r="C28" s="301"/>
    </row>
    <row r="29" spans="1:3" s="422" customFormat="1" ht="12" customHeight="1">
      <c r="A29" s="12" t="s">
        <v>272</v>
      </c>
      <c r="B29" s="424" t="s">
        <v>559</v>
      </c>
      <c r="C29" s="301">
        <v>12924950</v>
      </c>
    </row>
    <row r="30" spans="1:3" s="422" customFormat="1" ht="12" customHeight="1">
      <c r="A30" s="12" t="s">
        <v>273</v>
      </c>
      <c r="B30" s="424" t="s">
        <v>560</v>
      </c>
      <c r="C30" s="301"/>
    </row>
    <row r="31" spans="1:3" s="422" customFormat="1" ht="12" customHeight="1">
      <c r="A31" s="12" t="s">
        <v>555</v>
      </c>
      <c r="B31" s="424" t="s">
        <v>274</v>
      </c>
      <c r="C31" s="301">
        <v>1936000</v>
      </c>
    </row>
    <row r="32" spans="1:3" s="422" customFormat="1" ht="12" customHeight="1">
      <c r="A32" s="12" t="s">
        <v>556</v>
      </c>
      <c r="B32" s="424" t="s">
        <v>275</v>
      </c>
      <c r="C32" s="301"/>
    </row>
    <row r="33" spans="1:3" s="422" customFormat="1" ht="12" customHeight="1" thickBot="1">
      <c r="A33" s="14" t="s">
        <v>557</v>
      </c>
      <c r="B33" s="523" t="s">
        <v>276</v>
      </c>
      <c r="C33" s="303">
        <v>50000</v>
      </c>
    </row>
    <row r="34" spans="1:3" s="422" customFormat="1" ht="12" customHeight="1" thickBot="1">
      <c r="A34" s="18" t="s">
        <v>23</v>
      </c>
      <c r="B34" s="19" t="s">
        <v>437</v>
      </c>
      <c r="C34" s="299">
        <f>SUM(C35:C45)</f>
        <v>13315554</v>
      </c>
    </row>
    <row r="35" spans="1:3" s="422" customFormat="1" ht="12" customHeight="1">
      <c r="A35" s="13" t="s">
        <v>91</v>
      </c>
      <c r="B35" s="423" t="s">
        <v>279</v>
      </c>
      <c r="C35" s="302">
        <v>1200000</v>
      </c>
    </row>
    <row r="36" spans="1:3" s="422" customFormat="1" ht="12" customHeight="1">
      <c r="A36" s="12" t="s">
        <v>92</v>
      </c>
      <c r="B36" s="424" t="s">
        <v>280</v>
      </c>
      <c r="C36" s="301">
        <v>7887000</v>
      </c>
    </row>
    <row r="37" spans="1:3" s="422" customFormat="1" ht="12" customHeight="1">
      <c r="A37" s="12" t="s">
        <v>93</v>
      </c>
      <c r="B37" s="424" t="s">
        <v>281</v>
      </c>
      <c r="C37" s="301">
        <v>500000</v>
      </c>
    </row>
    <row r="38" spans="1:3" s="422" customFormat="1" ht="12" customHeight="1">
      <c r="A38" s="12" t="s">
        <v>175</v>
      </c>
      <c r="B38" s="424" t="s">
        <v>282</v>
      </c>
      <c r="C38" s="301"/>
    </row>
    <row r="39" spans="1:3" s="422" customFormat="1" ht="12" customHeight="1">
      <c r="A39" s="12" t="s">
        <v>176</v>
      </c>
      <c r="B39" s="424" t="s">
        <v>283</v>
      </c>
      <c r="C39" s="301">
        <v>140000</v>
      </c>
    </row>
    <row r="40" spans="1:3" s="422" customFormat="1" ht="12" customHeight="1">
      <c r="A40" s="12" t="s">
        <v>177</v>
      </c>
      <c r="B40" s="424" t="s">
        <v>284</v>
      </c>
      <c r="C40" s="301">
        <v>2327683</v>
      </c>
    </row>
    <row r="41" spans="1:3" s="422" customFormat="1" ht="12" customHeight="1">
      <c r="A41" s="12" t="s">
        <v>178</v>
      </c>
      <c r="B41" s="424" t="s">
        <v>285</v>
      </c>
      <c r="C41" s="301"/>
    </row>
    <row r="42" spans="1:3" s="422" customFormat="1" ht="12" customHeight="1">
      <c r="A42" s="12" t="s">
        <v>179</v>
      </c>
      <c r="B42" s="424" t="s">
        <v>561</v>
      </c>
      <c r="C42" s="301"/>
    </row>
    <row r="43" spans="1:3" s="422" customFormat="1" ht="12" customHeight="1">
      <c r="A43" s="12" t="s">
        <v>277</v>
      </c>
      <c r="B43" s="424" t="s">
        <v>287</v>
      </c>
      <c r="C43" s="304"/>
    </row>
    <row r="44" spans="1:3" s="422" customFormat="1" ht="12" customHeight="1">
      <c r="A44" s="14" t="s">
        <v>278</v>
      </c>
      <c r="B44" s="425" t="s">
        <v>439</v>
      </c>
      <c r="C44" s="410">
        <v>955040</v>
      </c>
    </row>
    <row r="45" spans="1:3" s="422" customFormat="1" ht="12" customHeight="1" thickBot="1">
      <c r="A45" s="14" t="s">
        <v>438</v>
      </c>
      <c r="B45" s="296" t="s">
        <v>288</v>
      </c>
      <c r="C45" s="410">
        <v>305831</v>
      </c>
    </row>
    <row r="46" spans="1:3" s="422" customFormat="1" ht="12" customHeight="1" thickBot="1">
      <c r="A46" s="18" t="s">
        <v>24</v>
      </c>
      <c r="B46" s="19" t="s">
        <v>289</v>
      </c>
      <c r="C46" s="299">
        <f>SUM(C47:C51)</f>
        <v>0</v>
      </c>
    </row>
    <row r="47" spans="1:3" s="422" customFormat="1" ht="12" customHeight="1">
      <c r="A47" s="13" t="s">
        <v>94</v>
      </c>
      <c r="B47" s="423" t="s">
        <v>293</v>
      </c>
      <c r="C47" s="467"/>
    </row>
    <row r="48" spans="1:3" s="422" customFormat="1" ht="12" customHeight="1">
      <c r="A48" s="12" t="s">
        <v>95</v>
      </c>
      <c r="B48" s="424" t="s">
        <v>294</v>
      </c>
      <c r="C48" s="304"/>
    </row>
    <row r="49" spans="1:3" s="422" customFormat="1" ht="12" customHeight="1">
      <c r="A49" s="12" t="s">
        <v>290</v>
      </c>
      <c r="B49" s="424" t="s">
        <v>295</v>
      </c>
      <c r="C49" s="304"/>
    </row>
    <row r="50" spans="1:3" s="422" customFormat="1" ht="12" customHeight="1">
      <c r="A50" s="12" t="s">
        <v>291</v>
      </c>
      <c r="B50" s="424" t="s">
        <v>296</v>
      </c>
      <c r="C50" s="304"/>
    </row>
    <row r="51" spans="1:3" s="422" customFormat="1" ht="12" customHeight="1" thickBot="1">
      <c r="A51" s="14" t="s">
        <v>292</v>
      </c>
      <c r="B51" s="296" t="s">
        <v>297</v>
      </c>
      <c r="C51" s="410"/>
    </row>
    <row r="52" spans="1:3" s="422" customFormat="1" ht="12" customHeight="1" thickBot="1">
      <c r="A52" s="18" t="s">
        <v>180</v>
      </c>
      <c r="B52" s="19" t="s">
        <v>298</v>
      </c>
      <c r="C52" s="299">
        <f>SUM(C53:C55)</f>
        <v>0</v>
      </c>
    </row>
    <row r="53" spans="1:3" s="422" customFormat="1" ht="12" customHeight="1">
      <c r="A53" s="13" t="s">
        <v>96</v>
      </c>
      <c r="B53" s="423" t="s">
        <v>299</v>
      </c>
      <c r="C53" s="302"/>
    </row>
    <row r="54" spans="1:3" s="422" customFormat="1" ht="12" customHeight="1">
      <c r="A54" s="12" t="s">
        <v>97</v>
      </c>
      <c r="B54" s="424" t="s">
        <v>429</v>
      </c>
      <c r="C54" s="301"/>
    </row>
    <row r="55" spans="1:3" s="422" customFormat="1" ht="12" customHeight="1">
      <c r="A55" s="12" t="s">
        <v>302</v>
      </c>
      <c r="B55" s="424" t="s">
        <v>300</v>
      </c>
      <c r="C55" s="301"/>
    </row>
    <row r="56" spans="1:3" s="422" customFormat="1" ht="12" customHeight="1" thickBot="1">
      <c r="A56" s="14" t="s">
        <v>303</v>
      </c>
      <c r="B56" s="296" t="s">
        <v>301</v>
      </c>
      <c r="C56" s="303"/>
    </row>
    <row r="57" spans="1:3" s="422" customFormat="1" ht="12" customHeight="1" thickBot="1">
      <c r="A57" s="18" t="s">
        <v>26</v>
      </c>
      <c r="B57" s="294" t="s">
        <v>304</v>
      </c>
      <c r="C57" s="299">
        <f>SUM(C58:C60)</f>
        <v>0</v>
      </c>
    </row>
    <row r="58" spans="1:3" s="422" customFormat="1" ht="12" customHeight="1">
      <c r="A58" s="13" t="s">
        <v>181</v>
      </c>
      <c r="B58" s="423" t="s">
        <v>306</v>
      </c>
      <c r="C58" s="304"/>
    </row>
    <row r="59" spans="1:3" s="422" customFormat="1" ht="12" customHeight="1">
      <c r="A59" s="12" t="s">
        <v>182</v>
      </c>
      <c r="B59" s="424" t="s">
        <v>430</v>
      </c>
      <c r="C59" s="304"/>
    </row>
    <row r="60" spans="1:3" s="422" customFormat="1" ht="12" customHeight="1">
      <c r="A60" s="12" t="s">
        <v>232</v>
      </c>
      <c r="B60" s="424" t="s">
        <v>307</v>
      </c>
      <c r="C60" s="304"/>
    </row>
    <row r="61" spans="1:3" s="422" customFormat="1" ht="12" customHeight="1" thickBot="1">
      <c r="A61" s="14" t="s">
        <v>305</v>
      </c>
      <c r="B61" s="296" t="s">
        <v>308</v>
      </c>
      <c r="C61" s="304"/>
    </row>
    <row r="62" spans="1:3" s="422" customFormat="1" ht="12" customHeight="1" thickBot="1">
      <c r="A62" s="495" t="s">
        <v>479</v>
      </c>
      <c r="B62" s="19" t="s">
        <v>309</v>
      </c>
      <c r="C62" s="305">
        <f>+C5+C12+C19+C26+C34+C46+C52+C57</f>
        <v>466772190</v>
      </c>
    </row>
    <row r="63" spans="1:3" s="422" customFormat="1" ht="12" customHeight="1" thickBot="1">
      <c r="A63" s="470" t="s">
        <v>310</v>
      </c>
      <c r="B63" s="294" t="s">
        <v>311</v>
      </c>
      <c r="C63" s="299">
        <f>SUM(C64:C66)</f>
        <v>0</v>
      </c>
    </row>
    <row r="64" spans="1:3" s="422" customFormat="1" ht="12" customHeight="1">
      <c r="A64" s="13" t="s">
        <v>339</v>
      </c>
      <c r="B64" s="423" t="s">
        <v>312</v>
      </c>
      <c r="C64" s="304"/>
    </row>
    <row r="65" spans="1:3" s="422" customFormat="1" ht="12" customHeight="1">
      <c r="A65" s="12" t="s">
        <v>348</v>
      </c>
      <c r="B65" s="424" t="s">
        <v>313</v>
      </c>
      <c r="C65" s="304"/>
    </row>
    <row r="66" spans="1:3" s="422" customFormat="1" ht="12" customHeight="1" thickBot="1">
      <c r="A66" s="14" t="s">
        <v>349</v>
      </c>
      <c r="B66" s="489" t="s">
        <v>573</v>
      </c>
      <c r="C66" s="304"/>
    </row>
    <row r="67" spans="1:3" s="422" customFormat="1" ht="12" customHeight="1" thickBot="1">
      <c r="A67" s="470" t="s">
        <v>315</v>
      </c>
      <c r="B67" s="294" t="s">
        <v>316</v>
      </c>
      <c r="C67" s="299">
        <f>SUM(C68:C71)</f>
        <v>0</v>
      </c>
    </row>
    <row r="68" spans="1:3" s="422" customFormat="1" ht="12" customHeight="1">
      <c r="A68" s="13" t="s">
        <v>149</v>
      </c>
      <c r="B68" s="423" t="s">
        <v>317</v>
      </c>
      <c r="C68" s="304"/>
    </row>
    <row r="69" spans="1:3" s="422" customFormat="1" ht="12" customHeight="1">
      <c r="A69" s="12" t="s">
        <v>150</v>
      </c>
      <c r="B69" s="424" t="s">
        <v>574</v>
      </c>
      <c r="C69" s="304"/>
    </row>
    <row r="70" spans="1:3" s="422" customFormat="1" ht="12" customHeight="1">
      <c r="A70" s="12" t="s">
        <v>340</v>
      </c>
      <c r="B70" s="424" t="s">
        <v>318</v>
      </c>
      <c r="C70" s="304"/>
    </row>
    <row r="71" spans="1:3" s="422" customFormat="1" ht="12" customHeight="1" thickBot="1">
      <c r="A71" s="14" t="s">
        <v>341</v>
      </c>
      <c r="B71" s="296" t="s">
        <v>575</v>
      </c>
      <c r="C71" s="304"/>
    </row>
    <row r="72" spans="1:3" s="422" customFormat="1" ht="12" customHeight="1" thickBot="1">
      <c r="A72" s="470" t="s">
        <v>319</v>
      </c>
      <c r="B72" s="294" t="s">
        <v>320</v>
      </c>
      <c r="C72" s="299">
        <f>SUM(C73:C74)</f>
        <v>180388060</v>
      </c>
    </row>
    <row r="73" spans="1:3" s="422" customFormat="1" ht="12" customHeight="1">
      <c r="A73" s="13" t="s">
        <v>342</v>
      </c>
      <c r="B73" s="423" t="s">
        <v>321</v>
      </c>
      <c r="C73" s="304">
        <v>180388060</v>
      </c>
    </row>
    <row r="74" spans="1:3" s="422" customFormat="1" ht="12" customHeight="1" thickBot="1">
      <c r="A74" s="14" t="s">
        <v>343</v>
      </c>
      <c r="B74" s="296" t="s">
        <v>322</v>
      </c>
      <c r="C74" s="304"/>
    </row>
    <row r="75" spans="1:3" s="422" customFormat="1" ht="12" customHeight="1" thickBot="1">
      <c r="A75" s="470" t="s">
        <v>323</v>
      </c>
      <c r="B75" s="294" t="s">
        <v>324</v>
      </c>
      <c r="C75" s="299">
        <f>SUM(C76:C78)</f>
        <v>2419077</v>
      </c>
    </row>
    <row r="76" spans="1:3" s="422" customFormat="1" ht="12" customHeight="1">
      <c r="A76" s="13" t="s">
        <v>344</v>
      </c>
      <c r="B76" s="423" t="s">
        <v>325</v>
      </c>
      <c r="C76" s="304">
        <v>2419077</v>
      </c>
    </row>
    <row r="77" spans="1:3" s="422" customFormat="1" ht="12" customHeight="1">
      <c r="A77" s="12" t="s">
        <v>345</v>
      </c>
      <c r="B77" s="424" t="s">
        <v>326</v>
      </c>
      <c r="C77" s="304"/>
    </row>
    <row r="78" spans="1:3" s="422" customFormat="1" ht="12" customHeight="1" thickBot="1">
      <c r="A78" s="16" t="s">
        <v>346</v>
      </c>
      <c r="B78" s="575" t="s">
        <v>576</v>
      </c>
      <c r="C78" s="576"/>
    </row>
    <row r="79" spans="1:3" s="422" customFormat="1" ht="12" customHeight="1" thickBot="1">
      <c r="A79" s="470" t="s">
        <v>327</v>
      </c>
      <c r="B79" s="294" t="s">
        <v>347</v>
      </c>
      <c r="C79" s="299">
        <f>SUM(C80:C83)</f>
        <v>0</v>
      </c>
    </row>
    <row r="80" spans="1:3" s="422" customFormat="1" ht="12" customHeight="1">
      <c r="A80" s="427" t="s">
        <v>328</v>
      </c>
      <c r="B80" s="423" t="s">
        <v>329</v>
      </c>
      <c r="C80" s="304"/>
    </row>
    <row r="81" spans="1:3" s="422" customFormat="1" ht="12" customHeight="1">
      <c r="A81" s="428" t="s">
        <v>330</v>
      </c>
      <c r="B81" s="424" t="s">
        <v>331</v>
      </c>
      <c r="C81" s="304"/>
    </row>
    <row r="82" spans="1:3" s="422" customFormat="1" ht="12" customHeight="1">
      <c r="A82" s="428" t="s">
        <v>332</v>
      </c>
      <c r="B82" s="424" t="s">
        <v>333</v>
      </c>
      <c r="C82" s="304"/>
    </row>
    <row r="83" spans="1:3" s="422" customFormat="1" ht="12" customHeight="1" thickBot="1">
      <c r="A83" s="429" t="s">
        <v>334</v>
      </c>
      <c r="B83" s="296" t="s">
        <v>335</v>
      </c>
      <c r="C83" s="304"/>
    </row>
    <row r="84" spans="1:3" s="422" customFormat="1" ht="12" customHeight="1" thickBot="1">
      <c r="A84" s="470" t="s">
        <v>336</v>
      </c>
      <c r="B84" s="294" t="s">
        <v>478</v>
      </c>
      <c r="C84" s="468"/>
    </row>
    <row r="85" spans="1:3" s="422" customFormat="1" ht="13.5" customHeight="1" thickBot="1">
      <c r="A85" s="470" t="s">
        <v>338</v>
      </c>
      <c r="B85" s="294" t="s">
        <v>337</v>
      </c>
      <c r="C85" s="468"/>
    </row>
    <row r="86" spans="1:3" s="422" customFormat="1" ht="15.75" customHeight="1" thickBot="1">
      <c r="A86" s="470" t="s">
        <v>350</v>
      </c>
      <c r="B86" s="430" t="s">
        <v>481</v>
      </c>
      <c r="C86" s="305">
        <f>+C63+C67+C72+C75+C79+C85+C84</f>
        <v>182807137</v>
      </c>
    </row>
    <row r="87" spans="1:3" s="422" customFormat="1" ht="16.5" customHeight="1" thickBot="1">
      <c r="A87" s="471" t="s">
        <v>480</v>
      </c>
      <c r="B87" s="431" t="s">
        <v>482</v>
      </c>
      <c r="C87" s="305">
        <f>+C62+C86</f>
        <v>649579327</v>
      </c>
    </row>
    <row r="88" spans="1:3" ht="16.5" customHeight="1">
      <c r="A88" s="612" t="s">
        <v>48</v>
      </c>
      <c r="B88" s="612"/>
      <c r="C88" s="612"/>
    </row>
    <row r="89" spans="1:3" s="432" customFormat="1" ht="16.5" customHeight="1" thickBot="1">
      <c r="A89" s="614" t="s">
        <v>153</v>
      </c>
      <c r="B89" s="614"/>
      <c r="C89" s="135" t="str">
        <f>C2</f>
        <v>Forintban!</v>
      </c>
    </row>
    <row r="90" spans="1:3" ht="29.25" customHeight="1" thickBot="1">
      <c r="A90" s="21" t="s">
        <v>69</v>
      </c>
      <c r="B90" s="22" t="s">
        <v>49</v>
      </c>
      <c r="C90" s="37" t="str">
        <f>+C3</f>
        <v>2018. évi előirányzat</v>
      </c>
    </row>
    <row r="91" spans="1:3" s="421" customFormat="1" ht="12" customHeight="1" thickBot="1">
      <c r="A91" s="30"/>
      <c r="B91" s="31" t="s">
        <v>496</v>
      </c>
      <c r="C91" s="32" t="s">
        <v>497</v>
      </c>
    </row>
    <row r="92" spans="1:3" ht="12" customHeight="1" thickBot="1">
      <c r="A92" s="20" t="s">
        <v>19</v>
      </c>
      <c r="B92" s="26" t="s">
        <v>440</v>
      </c>
      <c r="C92" s="298">
        <f>C93+C94+C95+C96+C97+C110</f>
        <v>386568007</v>
      </c>
    </row>
    <row r="93" spans="1:3" ht="12" customHeight="1">
      <c r="A93" s="15" t="s">
        <v>98</v>
      </c>
      <c r="B93" s="8" t="s">
        <v>50</v>
      </c>
      <c r="C93" s="300">
        <v>154288150</v>
      </c>
    </row>
    <row r="94" spans="1:3" ht="12" customHeight="1">
      <c r="A94" s="12" t="s">
        <v>99</v>
      </c>
      <c r="B94" s="6" t="s">
        <v>183</v>
      </c>
      <c r="C94" s="301">
        <v>25215160</v>
      </c>
    </row>
    <row r="95" spans="1:3" ht="12" customHeight="1">
      <c r="A95" s="12" t="s">
        <v>100</v>
      </c>
      <c r="B95" s="6" t="s">
        <v>140</v>
      </c>
      <c r="C95" s="303">
        <v>142679049</v>
      </c>
    </row>
    <row r="96" spans="1:3" ht="12" customHeight="1">
      <c r="A96" s="12" t="s">
        <v>101</v>
      </c>
      <c r="B96" s="9" t="s">
        <v>184</v>
      </c>
      <c r="C96" s="303">
        <v>18293000</v>
      </c>
    </row>
    <row r="97" spans="1:3" ht="12" customHeight="1">
      <c r="A97" s="12" t="s">
        <v>112</v>
      </c>
      <c r="B97" s="17" t="s">
        <v>185</v>
      </c>
      <c r="C97" s="303">
        <v>44092648</v>
      </c>
    </row>
    <row r="98" spans="1:3" ht="12" customHeight="1">
      <c r="A98" s="12" t="s">
        <v>102</v>
      </c>
      <c r="B98" s="6" t="s">
        <v>445</v>
      </c>
      <c r="C98" s="303">
        <v>173767</v>
      </c>
    </row>
    <row r="99" spans="1:3" ht="12" customHeight="1">
      <c r="A99" s="12" t="s">
        <v>103</v>
      </c>
      <c r="B99" s="140" t="s">
        <v>444</v>
      </c>
      <c r="C99" s="303"/>
    </row>
    <row r="100" spans="1:3" ht="12" customHeight="1">
      <c r="A100" s="12" t="s">
        <v>113</v>
      </c>
      <c r="B100" s="140" t="s">
        <v>443</v>
      </c>
      <c r="C100" s="303"/>
    </row>
    <row r="101" spans="1:3" ht="12" customHeight="1">
      <c r="A101" s="12" t="s">
        <v>114</v>
      </c>
      <c r="B101" s="138" t="s">
        <v>353</v>
      </c>
      <c r="C101" s="303"/>
    </row>
    <row r="102" spans="1:3" ht="12" customHeight="1">
      <c r="A102" s="12" t="s">
        <v>115</v>
      </c>
      <c r="B102" s="139" t="s">
        <v>354</v>
      </c>
      <c r="C102" s="303"/>
    </row>
    <row r="103" spans="1:3" ht="12" customHeight="1">
      <c r="A103" s="12" t="s">
        <v>116</v>
      </c>
      <c r="B103" s="139" t="s">
        <v>355</v>
      </c>
      <c r="C103" s="303"/>
    </row>
    <row r="104" spans="1:3" ht="12" customHeight="1">
      <c r="A104" s="12" t="s">
        <v>118</v>
      </c>
      <c r="B104" s="138" t="s">
        <v>356</v>
      </c>
      <c r="C104" s="303">
        <v>41718881</v>
      </c>
    </row>
    <row r="105" spans="1:3" ht="12" customHeight="1">
      <c r="A105" s="12" t="s">
        <v>186</v>
      </c>
      <c r="B105" s="138" t="s">
        <v>357</v>
      </c>
      <c r="C105" s="303"/>
    </row>
    <row r="106" spans="1:3" ht="12" customHeight="1">
      <c r="A106" s="12" t="s">
        <v>351</v>
      </c>
      <c r="B106" s="139" t="s">
        <v>358</v>
      </c>
      <c r="C106" s="303"/>
    </row>
    <row r="107" spans="1:3" ht="12" customHeight="1">
      <c r="A107" s="11" t="s">
        <v>352</v>
      </c>
      <c r="B107" s="140" t="s">
        <v>359</v>
      </c>
      <c r="C107" s="303"/>
    </row>
    <row r="108" spans="1:3" ht="12" customHeight="1">
      <c r="A108" s="12" t="s">
        <v>441</v>
      </c>
      <c r="B108" s="140" t="s">
        <v>360</v>
      </c>
      <c r="C108" s="303"/>
    </row>
    <row r="109" spans="1:3" ht="12" customHeight="1">
      <c r="A109" s="14" t="s">
        <v>442</v>
      </c>
      <c r="B109" s="140" t="s">
        <v>361</v>
      </c>
      <c r="C109" s="303">
        <v>2200000</v>
      </c>
    </row>
    <row r="110" spans="1:3" ht="12" customHeight="1">
      <c r="A110" s="12" t="s">
        <v>446</v>
      </c>
      <c r="B110" s="9" t="s">
        <v>51</v>
      </c>
      <c r="C110" s="301">
        <v>2000000</v>
      </c>
    </row>
    <row r="111" spans="1:3" ht="12" customHeight="1">
      <c r="A111" s="12" t="s">
        <v>447</v>
      </c>
      <c r="B111" s="6" t="s">
        <v>449</v>
      </c>
      <c r="C111" s="301">
        <v>1000000</v>
      </c>
    </row>
    <row r="112" spans="1:3" ht="12" customHeight="1" thickBot="1">
      <c r="A112" s="16" t="s">
        <v>448</v>
      </c>
      <c r="B112" s="493" t="s">
        <v>450</v>
      </c>
      <c r="C112" s="306">
        <v>1000000</v>
      </c>
    </row>
    <row r="113" spans="1:3" ht="12" customHeight="1" thickBot="1">
      <c r="A113" s="490" t="s">
        <v>20</v>
      </c>
      <c r="B113" s="491" t="s">
        <v>362</v>
      </c>
      <c r="C113" s="492">
        <f>+C114+C116+C118</f>
        <v>254597343</v>
      </c>
    </row>
    <row r="114" spans="1:3" ht="12" customHeight="1">
      <c r="A114" s="13" t="s">
        <v>104</v>
      </c>
      <c r="B114" s="6" t="s">
        <v>231</v>
      </c>
      <c r="C114" s="302">
        <v>250582343</v>
      </c>
    </row>
    <row r="115" spans="1:3" ht="12" customHeight="1">
      <c r="A115" s="13" t="s">
        <v>105</v>
      </c>
      <c r="B115" s="10" t="s">
        <v>366</v>
      </c>
      <c r="C115" s="302"/>
    </row>
    <row r="116" spans="1:3" ht="12" customHeight="1">
      <c r="A116" s="13" t="s">
        <v>106</v>
      </c>
      <c r="B116" s="10" t="s">
        <v>187</v>
      </c>
      <c r="C116" s="301">
        <v>4015000</v>
      </c>
    </row>
    <row r="117" spans="1:3" ht="12" customHeight="1">
      <c r="A117" s="13" t="s">
        <v>107</v>
      </c>
      <c r="B117" s="10" t="s">
        <v>367</v>
      </c>
      <c r="C117" s="267"/>
    </row>
    <row r="118" spans="1:3" ht="12" customHeight="1">
      <c r="A118" s="13" t="s">
        <v>108</v>
      </c>
      <c r="B118" s="296" t="s">
        <v>578</v>
      </c>
      <c r="C118" s="267"/>
    </row>
    <row r="119" spans="1:3" ht="12" customHeight="1">
      <c r="A119" s="13" t="s">
        <v>117</v>
      </c>
      <c r="B119" s="295" t="s">
        <v>431</v>
      </c>
      <c r="C119" s="267"/>
    </row>
    <row r="120" spans="1:3" ht="12" customHeight="1">
      <c r="A120" s="13" t="s">
        <v>119</v>
      </c>
      <c r="B120" s="419" t="s">
        <v>372</v>
      </c>
      <c r="C120" s="267"/>
    </row>
    <row r="121" spans="1:3" ht="15.75">
      <c r="A121" s="13" t="s">
        <v>188</v>
      </c>
      <c r="B121" s="139" t="s">
        <v>355</v>
      </c>
      <c r="C121" s="267"/>
    </row>
    <row r="122" spans="1:3" ht="12" customHeight="1">
      <c r="A122" s="13" t="s">
        <v>189</v>
      </c>
      <c r="B122" s="139" t="s">
        <v>371</v>
      </c>
      <c r="C122" s="267"/>
    </row>
    <row r="123" spans="1:3" ht="12" customHeight="1">
      <c r="A123" s="13" t="s">
        <v>190</v>
      </c>
      <c r="B123" s="139" t="s">
        <v>370</v>
      </c>
      <c r="C123" s="267"/>
    </row>
    <row r="124" spans="1:3" ht="12" customHeight="1">
      <c r="A124" s="13" t="s">
        <v>363</v>
      </c>
      <c r="B124" s="139" t="s">
        <v>358</v>
      </c>
      <c r="C124" s="267"/>
    </row>
    <row r="125" spans="1:3" ht="12" customHeight="1">
      <c r="A125" s="13" t="s">
        <v>364</v>
      </c>
      <c r="B125" s="139" t="s">
        <v>369</v>
      </c>
      <c r="C125" s="267"/>
    </row>
    <row r="126" spans="1:3" ht="16.5" thickBot="1">
      <c r="A126" s="11" t="s">
        <v>365</v>
      </c>
      <c r="B126" s="139" t="s">
        <v>368</v>
      </c>
      <c r="C126" s="269"/>
    </row>
    <row r="127" spans="1:3" ht="12" customHeight="1" thickBot="1">
      <c r="A127" s="18" t="s">
        <v>21</v>
      </c>
      <c r="B127" s="119" t="s">
        <v>451</v>
      </c>
      <c r="C127" s="299">
        <f>+C92+C113</f>
        <v>641165350</v>
      </c>
    </row>
    <row r="128" spans="1:3" ht="12" customHeight="1" thickBot="1">
      <c r="A128" s="18" t="s">
        <v>22</v>
      </c>
      <c r="B128" s="119" t="s">
        <v>452</v>
      </c>
      <c r="C128" s="299">
        <f>+C129+C130+C131</f>
        <v>0</v>
      </c>
    </row>
    <row r="129" spans="1:3" ht="12" customHeight="1">
      <c r="A129" s="13" t="s">
        <v>270</v>
      </c>
      <c r="B129" s="10" t="s">
        <v>459</v>
      </c>
      <c r="C129" s="267"/>
    </row>
    <row r="130" spans="1:3" ht="12" customHeight="1">
      <c r="A130" s="13" t="s">
        <v>271</v>
      </c>
      <c r="B130" s="10" t="s">
        <v>460</v>
      </c>
      <c r="C130" s="267"/>
    </row>
    <row r="131" spans="1:3" ht="12" customHeight="1" thickBot="1">
      <c r="A131" s="11" t="s">
        <v>272</v>
      </c>
      <c r="B131" s="10" t="s">
        <v>461</v>
      </c>
      <c r="C131" s="267"/>
    </row>
    <row r="132" spans="1:3" ht="12" customHeight="1" thickBot="1">
      <c r="A132" s="18" t="s">
        <v>23</v>
      </c>
      <c r="B132" s="119" t="s">
        <v>453</v>
      </c>
      <c r="C132" s="299">
        <f>SUM(C133:C138)</f>
        <v>0</v>
      </c>
    </row>
    <row r="133" spans="1:3" ht="12" customHeight="1">
      <c r="A133" s="13" t="s">
        <v>91</v>
      </c>
      <c r="B133" s="7" t="s">
        <v>462</v>
      </c>
      <c r="C133" s="267"/>
    </row>
    <row r="134" spans="1:3" ht="12" customHeight="1">
      <c r="A134" s="13" t="s">
        <v>92</v>
      </c>
      <c r="B134" s="7" t="s">
        <v>454</v>
      </c>
      <c r="C134" s="267"/>
    </row>
    <row r="135" spans="1:3" ht="12" customHeight="1">
      <c r="A135" s="13" t="s">
        <v>93</v>
      </c>
      <c r="B135" s="7" t="s">
        <v>455</v>
      </c>
      <c r="C135" s="267"/>
    </row>
    <row r="136" spans="1:3" ht="12" customHeight="1">
      <c r="A136" s="13" t="s">
        <v>175</v>
      </c>
      <c r="B136" s="7" t="s">
        <v>456</v>
      </c>
      <c r="C136" s="267"/>
    </row>
    <row r="137" spans="1:3" ht="12" customHeight="1">
      <c r="A137" s="13" t="s">
        <v>176</v>
      </c>
      <c r="B137" s="7" t="s">
        <v>457</v>
      </c>
      <c r="C137" s="267"/>
    </row>
    <row r="138" spans="1:3" ht="12" customHeight="1" thickBot="1">
      <c r="A138" s="11" t="s">
        <v>177</v>
      </c>
      <c r="B138" s="7" t="s">
        <v>458</v>
      </c>
      <c r="C138" s="267"/>
    </row>
    <row r="139" spans="1:3" ht="12" customHeight="1" thickBot="1">
      <c r="A139" s="18" t="s">
        <v>24</v>
      </c>
      <c r="B139" s="119" t="s">
        <v>466</v>
      </c>
      <c r="C139" s="305">
        <f>+C140+C141+C142+C143</f>
        <v>8413977</v>
      </c>
    </row>
    <row r="140" spans="1:3" ht="12" customHeight="1">
      <c r="A140" s="13" t="s">
        <v>94</v>
      </c>
      <c r="B140" s="7" t="s">
        <v>373</v>
      </c>
      <c r="C140" s="267"/>
    </row>
    <row r="141" spans="1:3" ht="12" customHeight="1">
      <c r="A141" s="13" t="s">
        <v>95</v>
      </c>
      <c r="B141" s="7" t="s">
        <v>374</v>
      </c>
      <c r="C141" s="267">
        <v>8413977</v>
      </c>
    </row>
    <row r="142" spans="1:3" ht="12" customHeight="1">
      <c r="A142" s="13" t="s">
        <v>290</v>
      </c>
      <c r="B142" s="7" t="s">
        <v>467</v>
      </c>
      <c r="C142" s="267"/>
    </row>
    <row r="143" spans="1:3" ht="12" customHeight="1" thickBot="1">
      <c r="A143" s="11" t="s">
        <v>291</v>
      </c>
      <c r="B143" s="5" t="s">
        <v>393</v>
      </c>
      <c r="C143" s="267"/>
    </row>
    <row r="144" spans="1:3" ht="12" customHeight="1" thickBot="1">
      <c r="A144" s="18" t="s">
        <v>25</v>
      </c>
      <c r="B144" s="119" t="s">
        <v>468</v>
      </c>
      <c r="C144" s="307">
        <f>SUM(C145:C149)</f>
        <v>0</v>
      </c>
    </row>
    <row r="145" spans="1:3" ht="12" customHeight="1">
      <c r="A145" s="13" t="s">
        <v>96</v>
      </c>
      <c r="B145" s="7" t="s">
        <v>463</v>
      </c>
      <c r="C145" s="267"/>
    </row>
    <row r="146" spans="1:3" ht="12" customHeight="1">
      <c r="A146" s="13" t="s">
        <v>97</v>
      </c>
      <c r="B146" s="7" t="s">
        <v>470</v>
      </c>
      <c r="C146" s="267"/>
    </row>
    <row r="147" spans="1:3" ht="12" customHeight="1">
      <c r="A147" s="13" t="s">
        <v>302</v>
      </c>
      <c r="B147" s="7" t="s">
        <v>465</v>
      </c>
      <c r="C147" s="267"/>
    </row>
    <row r="148" spans="1:3" ht="12" customHeight="1">
      <c r="A148" s="13" t="s">
        <v>303</v>
      </c>
      <c r="B148" s="7" t="s">
        <v>471</v>
      </c>
      <c r="C148" s="267"/>
    </row>
    <row r="149" spans="1:3" ht="12" customHeight="1" thickBot="1">
      <c r="A149" s="13" t="s">
        <v>469</v>
      </c>
      <c r="B149" s="7" t="s">
        <v>472</v>
      </c>
      <c r="C149" s="267"/>
    </row>
    <row r="150" spans="1:3" ht="12" customHeight="1" thickBot="1">
      <c r="A150" s="18" t="s">
        <v>26</v>
      </c>
      <c r="B150" s="119" t="s">
        <v>473</v>
      </c>
      <c r="C150" s="494"/>
    </row>
    <row r="151" spans="1:3" ht="12" customHeight="1" thickBot="1">
      <c r="A151" s="18" t="s">
        <v>27</v>
      </c>
      <c r="B151" s="119" t="s">
        <v>474</v>
      </c>
      <c r="C151" s="494"/>
    </row>
    <row r="152" spans="1:9" ht="15" customHeight="1" thickBot="1">
      <c r="A152" s="18" t="s">
        <v>28</v>
      </c>
      <c r="B152" s="119" t="s">
        <v>476</v>
      </c>
      <c r="C152" s="433">
        <f>+C128+C132+C139+C144+C150+C151</f>
        <v>8413977</v>
      </c>
      <c r="F152" s="434"/>
      <c r="G152" s="435"/>
      <c r="H152" s="435"/>
      <c r="I152" s="435"/>
    </row>
    <row r="153" spans="1:3" s="422" customFormat="1" ht="12.75" customHeight="1" thickBot="1">
      <c r="A153" s="297" t="s">
        <v>29</v>
      </c>
      <c r="B153" s="386" t="s">
        <v>475</v>
      </c>
      <c r="C153" s="433">
        <f>+C127+C152</f>
        <v>649579327</v>
      </c>
    </row>
    <row r="154" ht="7.5" customHeight="1"/>
    <row r="155" spans="1:3" ht="15.75">
      <c r="A155" s="615" t="s">
        <v>375</v>
      </c>
      <c r="B155" s="615"/>
      <c r="C155" s="615"/>
    </row>
    <row r="156" spans="1:3" ht="15" customHeight="1" thickBot="1">
      <c r="A156" s="613" t="s">
        <v>154</v>
      </c>
      <c r="B156" s="613"/>
      <c r="C156" s="308" t="str">
        <f>C89</f>
        <v>Forintban!</v>
      </c>
    </row>
    <row r="157" spans="1:4" ht="13.5" customHeight="1" thickBot="1">
      <c r="A157" s="18">
        <v>1</v>
      </c>
      <c r="B157" s="25" t="s">
        <v>477</v>
      </c>
      <c r="C157" s="299">
        <f>+C62-C127</f>
        <v>-174393160</v>
      </c>
      <c r="D157" s="436"/>
    </row>
    <row r="158" spans="1:3" ht="27.75" customHeight="1" thickBot="1">
      <c r="A158" s="18" t="s">
        <v>20</v>
      </c>
      <c r="B158" s="25" t="s">
        <v>483</v>
      </c>
      <c r="C158" s="299">
        <f>+C86-C152</f>
        <v>174393160</v>
      </c>
    </row>
  </sheetData>
  <sheetProtection/>
  <mergeCells count="6">
    <mergeCell ref="A1:C1"/>
    <mergeCell ref="A2:B2"/>
    <mergeCell ref="A89:B89"/>
    <mergeCell ref="A155:C155"/>
    <mergeCell ref="A156:B156"/>
    <mergeCell ref="A88:C8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5" r:id="rId1"/>
  <headerFooter alignWithMargins="0">
    <oddHeader>&amp;C&amp;"Times New Roman CE,Félkövér"&amp;12
Györtelek Önkormányzat
2018. ÉVI KÖLTSÉGVETÉSÉNEK ÖSSZEVONT MÉRLEGE&amp;10
&amp;R&amp;"Times New Roman CE,Félkövér dőlt"&amp;11 1.1. számú melléklet a 6/2019. (V.30.) önkormányzati rendelethez</oddHeader>
  </headerFooter>
  <rowBreaks count="1" manualBreakCount="1">
    <brk id="87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20" zoomScaleNormal="120" workbookViewId="0" topLeftCell="A1">
      <selection activeCell="C1" sqref="C1"/>
    </sheetView>
  </sheetViews>
  <sheetFormatPr defaultColWidth="9.00390625" defaultRowHeight="12.75"/>
  <cols>
    <col min="1" max="1" width="13.875" style="245" customWidth="1"/>
    <col min="2" max="2" width="79.125" style="246" customWidth="1"/>
    <col min="3" max="3" width="25.00390625" style="246" customWidth="1"/>
    <col min="4" max="16384" width="9.375" style="246" customWidth="1"/>
  </cols>
  <sheetData>
    <row r="1" spans="1:3" s="225" customFormat="1" ht="21" customHeight="1" thickBot="1">
      <c r="A1" s="224"/>
      <c r="B1" s="226"/>
      <c r="C1" s="569" t="str">
        <f>+CONCATENATE("9.2.1. számú melléklet a 6/2019. (V.30.) önkormányzati rendelethez")</f>
        <v>9.2.1. számú melléklet a 6/2019. (V.30.) önkormányzati rendelethez</v>
      </c>
    </row>
    <row r="2" spans="1:3" s="462" customFormat="1" ht="25.5" customHeight="1">
      <c r="A2" s="413" t="s">
        <v>204</v>
      </c>
      <c r="B2" s="359" t="s">
        <v>730</v>
      </c>
      <c r="C2" s="373" t="s">
        <v>59</v>
      </c>
    </row>
    <row r="3" spans="1:3" s="462" customFormat="1" ht="24.75" thickBot="1">
      <c r="A3" s="456" t="s">
        <v>203</v>
      </c>
      <c r="B3" s="360" t="s">
        <v>420</v>
      </c>
      <c r="C3" s="374" t="s">
        <v>54</v>
      </c>
    </row>
    <row r="4" spans="1:3" s="463" customFormat="1" ht="15.75" customHeight="1" thickBot="1">
      <c r="A4" s="228"/>
      <c r="B4" s="228"/>
      <c r="C4" s="229" t="str">
        <f>'9.2. sz. mell'!C4</f>
        <v>Forintban!</v>
      </c>
    </row>
    <row r="5" spans="1:3" ht="13.5" thickBot="1">
      <c r="A5" s="414" t="s">
        <v>205</v>
      </c>
      <c r="B5" s="230" t="s">
        <v>565</v>
      </c>
      <c r="C5" s="231" t="s">
        <v>55</v>
      </c>
    </row>
    <row r="6" spans="1:3" s="464" customFormat="1" ht="12.75" customHeight="1" thickBot="1">
      <c r="A6" s="193"/>
      <c r="B6" s="194" t="s">
        <v>496</v>
      </c>
      <c r="C6" s="195" t="s">
        <v>497</v>
      </c>
    </row>
    <row r="7" spans="1:3" s="464" customFormat="1" ht="15.75" customHeight="1" thickBot="1">
      <c r="A7" s="232"/>
      <c r="B7" s="233" t="s">
        <v>56</v>
      </c>
      <c r="C7" s="234"/>
    </row>
    <row r="8" spans="1:3" s="375" customFormat="1" ht="12" customHeight="1" thickBot="1">
      <c r="A8" s="193" t="s">
        <v>19</v>
      </c>
      <c r="B8" s="235" t="s">
        <v>523</v>
      </c>
      <c r="C8" s="318">
        <f>SUM(C9:C19)</f>
        <v>0</v>
      </c>
    </row>
    <row r="9" spans="1:3" s="375" customFormat="1" ht="12" customHeight="1">
      <c r="A9" s="457" t="s">
        <v>98</v>
      </c>
      <c r="B9" s="8" t="s">
        <v>279</v>
      </c>
      <c r="C9" s="364"/>
    </row>
    <row r="10" spans="1:3" s="375" customFormat="1" ht="12" customHeight="1">
      <c r="A10" s="458" t="s">
        <v>99</v>
      </c>
      <c r="B10" s="6" t="s">
        <v>280</v>
      </c>
      <c r="C10" s="316"/>
    </row>
    <row r="11" spans="1:3" s="375" customFormat="1" ht="12" customHeight="1">
      <c r="A11" s="458" t="s">
        <v>100</v>
      </c>
      <c r="B11" s="6" t="s">
        <v>281</v>
      </c>
      <c r="C11" s="316"/>
    </row>
    <row r="12" spans="1:3" s="375" customFormat="1" ht="12" customHeight="1">
      <c r="A12" s="458" t="s">
        <v>101</v>
      </c>
      <c r="B12" s="6" t="s">
        <v>282</v>
      </c>
      <c r="C12" s="316"/>
    </row>
    <row r="13" spans="1:3" s="375" customFormat="1" ht="12" customHeight="1">
      <c r="A13" s="458" t="s">
        <v>148</v>
      </c>
      <c r="B13" s="6" t="s">
        <v>283</v>
      </c>
      <c r="C13" s="316"/>
    </row>
    <row r="14" spans="1:3" s="375" customFormat="1" ht="12" customHeight="1">
      <c r="A14" s="458" t="s">
        <v>102</v>
      </c>
      <c r="B14" s="6" t="s">
        <v>402</v>
      </c>
      <c r="C14" s="316"/>
    </row>
    <row r="15" spans="1:3" s="375" customFormat="1" ht="12" customHeight="1">
      <c r="A15" s="458" t="s">
        <v>103</v>
      </c>
      <c r="B15" s="5" t="s">
        <v>403</v>
      </c>
      <c r="C15" s="316"/>
    </row>
    <row r="16" spans="1:3" s="375" customFormat="1" ht="12" customHeight="1">
      <c r="A16" s="458" t="s">
        <v>113</v>
      </c>
      <c r="B16" s="6" t="s">
        <v>286</v>
      </c>
      <c r="C16" s="365"/>
    </row>
    <row r="17" spans="1:3" s="465" customFormat="1" ht="12" customHeight="1">
      <c r="A17" s="458" t="s">
        <v>114</v>
      </c>
      <c r="B17" s="6" t="s">
        <v>287</v>
      </c>
      <c r="C17" s="316"/>
    </row>
    <row r="18" spans="1:3" s="465" customFormat="1" ht="12" customHeight="1">
      <c r="A18" s="458" t="s">
        <v>115</v>
      </c>
      <c r="B18" s="6" t="s">
        <v>439</v>
      </c>
      <c r="C18" s="317"/>
    </row>
    <row r="19" spans="1:3" s="465" customFormat="1" ht="12" customHeight="1" thickBot="1">
      <c r="A19" s="458" t="s">
        <v>116</v>
      </c>
      <c r="B19" s="5" t="s">
        <v>288</v>
      </c>
      <c r="C19" s="317"/>
    </row>
    <row r="20" spans="1:3" s="375" customFormat="1" ht="12" customHeight="1" thickBot="1">
      <c r="A20" s="193" t="s">
        <v>20</v>
      </c>
      <c r="B20" s="235" t="s">
        <v>404</v>
      </c>
      <c r="C20" s="318">
        <f>SUM(C21:C23)</f>
        <v>1005000</v>
      </c>
    </row>
    <row r="21" spans="1:3" s="465" customFormat="1" ht="12" customHeight="1">
      <c r="A21" s="458" t="s">
        <v>104</v>
      </c>
      <c r="B21" s="7" t="s">
        <v>260</v>
      </c>
      <c r="C21" s="316"/>
    </row>
    <row r="22" spans="1:3" s="465" customFormat="1" ht="12" customHeight="1">
      <c r="A22" s="458" t="s">
        <v>105</v>
      </c>
      <c r="B22" s="6" t="s">
        <v>405</v>
      </c>
      <c r="C22" s="316"/>
    </row>
    <row r="23" spans="1:3" s="465" customFormat="1" ht="12" customHeight="1">
      <c r="A23" s="458" t="s">
        <v>106</v>
      </c>
      <c r="B23" s="6" t="s">
        <v>406</v>
      </c>
      <c r="C23" s="316">
        <v>1005000</v>
      </c>
    </row>
    <row r="24" spans="1:3" s="465" customFormat="1" ht="12" customHeight="1" thickBot="1">
      <c r="A24" s="458" t="s">
        <v>107</v>
      </c>
      <c r="B24" s="6" t="s">
        <v>524</v>
      </c>
      <c r="C24" s="316"/>
    </row>
    <row r="25" spans="1:3" s="465" customFormat="1" ht="12" customHeight="1" thickBot="1">
      <c r="A25" s="201" t="s">
        <v>21</v>
      </c>
      <c r="B25" s="119" t="s">
        <v>174</v>
      </c>
      <c r="C25" s="345"/>
    </row>
    <row r="26" spans="1:3" s="465" customFormat="1" ht="12" customHeight="1" thickBot="1">
      <c r="A26" s="201" t="s">
        <v>22</v>
      </c>
      <c r="B26" s="119" t="s">
        <v>525</v>
      </c>
      <c r="C26" s="318">
        <f>+C27+C28+C29</f>
        <v>0</v>
      </c>
    </row>
    <row r="27" spans="1:3" s="465" customFormat="1" ht="12" customHeight="1">
      <c r="A27" s="459" t="s">
        <v>270</v>
      </c>
      <c r="B27" s="460" t="s">
        <v>265</v>
      </c>
      <c r="C27" s="75"/>
    </row>
    <row r="28" spans="1:3" s="465" customFormat="1" ht="12" customHeight="1">
      <c r="A28" s="459" t="s">
        <v>271</v>
      </c>
      <c r="B28" s="460" t="s">
        <v>405</v>
      </c>
      <c r="C28" s="316"/>
    </row>
    <row r="29" spans="1:3" s="465" customFormat="1" ht="12" customHeight="1">
      <c r="A29" s="459" t="s">
        <v>272</v>
      </c>
      <c r="B29" s="461" t="s">
        <v>408</v>
      </c>
      <c r="C29" s="316"/>
    </row>
    <row r="30" spans="1:3" s="465" customFormat="1" ht="12" customHeight="1" thickBot="1">
      <c r="A30" s="458" t="s">
        <v>273</v>
      </c>
      <c r="B30" s="137" t="s">
        <v>526</v>
      </c>
      <c r="C30" s="82"/>
    </row>
    <row r="31" spans="1:3" s="465" customFormat="1" ht="12" customHeight="1" thickBot="1">
      <c r="A31" s="201" t="s">
        <v>23</v>
      </c>
      <c r="B31" s="119" t="s">
        <v>409</v>
      </c>
      <c r="C31" s="318">
        <f>+C32+C33+C34</f>
        <v>0</v>
      </c>
    </row>
    <row r="32" spans="1:3" s="465" customFormat="1" ht="12" customHeight="1">
      <c r="A32" s="459" t="s">
        <v>91</v>
      </c>
      <c r="B32" s="460" t="s">
        <v>293</v>
      </c>
      <c r="C32" s="75"/>
    </row>
    <row r="33" spans="1:3" s="465" customFormat="1" ht="12" customHeight="1">
      <c r="A33" s="459" t="s">
        <v>92</v>
      </c>
      <c r="B33" s="461" t="s">
        <v>294</v>
      </c>
      <c r="C33" s="319"/>
    </row>
    <row r="34" spans="1:3" s="465" customFormat="1" ht="12" customHeight="1" thickBot="1">
      <c r="A34" s="458" t="s">
        <v>93</v>
      </c>
      <c r="B34" s="137" t="s">
        <v>295</v>
      </c>
      <c r="C34" s="82"/>
    </row>
    <row r="35" spans="1:3" s="375" customFormat="1" ht="12" customHeight="1" thickBot="1">
      <c r="A35" s="201" t="s">
        <v>24</v>
      </c>
      <c r="B35" s="119" t="s">
        <v>378</v>
      </c>
      <c r="C35" s="345"/>
    </row>
    <row r="36" spans="1:3" s="375" customFormat="1" ht="12" customHeight="1" thickBot="1">
      <c r="A36" s="201" t="s">
        <v>25</v>
      </c>
      <c r="B36" s="119" t="s">
        <v>410</v>
      </c>
      <c r="C36" s="366"/>
    </row>
    <row r="37" spans="1:3" s="375" customFormat="1" ht="12" customHeight="1" thickBot="1">
      <c r="A37" s="193" t="s">
        <v>26</v>
      </c>
      <c r="B37" s="119" t="s">
        <v>411</v>
      </c>
      <c r="C37" s="367">
        <f>+C8+C20+C25+C26+C31+C35+C36</f>
        <v>1005000</v>
      </c>
    </row>
    <row r="38" spans="1:3" s="375" customFormat="1" ht="12" customHeight="1" thickBot="1">
      <c r="A38" s="236" t="s">
        <v>27</v>
      </c>
      <c r="B38" s="119" t="s">
        <v>412</v>
      </c>
      <c r="C38" s="367">
        <f>+C39+C40+C41</f>
        <v>42273400</v>
      </c>
    </row>
    <row r="39" spans="1:3" s="375" customFormat="1" ht="12" customHeight="1">
      <c r="A39" s="459" t="s">
        <v>413</v>
      </c>
      <c r="B39" s="460" t="s">
        <v>238</v>
      </c>
      <c r="C39" s="75">
        <v>993634</v>
      </c>
    </row>
    <row r="40" spans="1:3" s="375" customFormat="1" ht="12" customHeight="1">
      <c r="A40" s="459" t="s">
        <v>414</v>
      </c>
      <c r="B40" s="461" t="s">
        <v>2</v>
      </c>
      <c r="C40" s="319"/>
    </row>
    <row r="41" spans="1:3" s="465" customFormat="1" ht="12" customHeight="1" thickBot="1">
      <c r="A41" s="458" t="s">
        <v>415</v>
      </c>
      <c r="B41" s="137" t="s">
        <v>416</v>
      </c>
      <c r="C41" s="82">
        <v>41279766</v>
      </c>
    </row>
    <row r="42" spans="1:3" s="465" customFormat="1" ht="15" customHeight="1" thickBot="1">
      <c r="A42" s="236" t="s">
        <v>28</v>
      </c>
      <c r="B42" s="237" t="s">
        <v>417</v>
      </c>
      <c r="C42" s="370">
        <f>+C37+C38</f>
        <v>43278400</v>
      </c>
    </row>
    <row r="43" spans="1:3" s="465" customFormat="1" ht="15" customHeight="1">
      <c r="A43" s="238"/>
      <c r="B43" s="239"/>
      <c r="C43" s="368"/>
    </row>
    <row r="44" spans="1:3" ht="13.5" thickBot="1">
      <c r="A44" s="240"/>
      <c r="B44" s="241"/>
      <c r="C44" s="369"/>
    </row>
    <row r="45" spans="1:3" s="464" customFormat="1" ht="16.5" customHeight="1" thickBot="1">
      <c r="A45" s="242"/>
      <c r="B45" s="243" t="s">
        <v>57</v>
      </c>
      <c r="C45" s="370"/>
    </row>
    <row r="46" spans="1:3" s="466" customFormat="1" ht="12" customHeight="1" thickBot="1">
      <c r="A46" s="201" t="s">
        <v>19</v>
      </c>
      <c r="B46" s="119" t="s">
        <v>418</v>
      </c>
      <c r="C46" s="318">
        <f>SUM(C47:C51)</f>
        <v>42803400</v>
      </c>
    </row>
    <row r="47" spans="1:3" ht="12" customHeight="1">
      <c r="A47" s="458" t="s">
        <v>98</v>
      </c>
      <c r="B47" s="7" t="s">
        <v>50</v>
      </c>
      <c r="C47" s="75">
        <v>29336900</v>
      </c>
    </row>
    <row r="48" spans="1:3" ht="12" customHeight="1">
      <c r="A48" s="458" t="s">
        <v>99</v>
      </c>
      <c r="B48" s="6" t="s">
        <v>183</v>
      </c>
      <c r="C48" s="78">
        <v>6014000</v>
      </c>
    </row>
    <row r="49" spans="1:3" ht="12" customHeight="1">
      <c r="A49" s="458" t="s">
        <v>100</v>
      </c>
      <c r="B49" s="6" t="s">
        <v>140</v>
      </c>
      <c r="C49" s="78">
        <v>7452500</v>
      </c>
    </row>
    <row r="50" spans="1:3" ht="12" customHeight="1">
      <c r="A50" s="458" t="s">
        <v>101</v>
      </c>
      <c r="B50" s="6" t="s">
        <v>184</v>
      </c>
      <c r="C50" s="78"/>
    </row>
    <row r="51" spans="1:3" ht="12" customHeight="1" thickBot="1">
      <c r="A51" s="458" t="s">
        <v>148</v>
      </c>
      <c r="B51" s="6" t="s">
        <v>185</v>
      </c>
      <c r="C51" s="78"/>
    </row>
    <row r="52" spans="1:3" ht="12" customHeight="1" thickBot="1">
      <c r="A52" s="201" t="s">
        <v>20</v>
      </c>
      <c r="B52" s="119" t="s">
        <v>419</v>
      </c>
      <c r="C52" s="318">
        <f>SUM(C53:C55)</f>
        <v>475000</v>
      </c>
    </row>
    <row r="53" spans="1:3" s="466" customFormat="1" ht="12" customHeight="1">
      <c r="A53" s="458" t="s">
        <v>104</v>
      </c>
      <c r="B53" s="7" t="s">
        <v>231</v>
      </c>
      <c r="C53" s="75">
        <v>475000</v>
      </c>
    </row>
    <row r="54" spans="1:3" ht="12" customHeight="1">
      <c r="A54" s="458" t="s">
        <v>105</v>
      </c>
      <c r="B54" s="6" t="s">
        <v>187</v>
      </c>
      <c r="C54" s="78"/>
    </row>
    <row r="55" spans="1:3" ht="12" customHeight="1">
      <c r="A55" s="458" t="s">
        <v>106</v>
      </c>
      <c r="B55" s="6" t="s">
        <v>58</v>
      </c>
      <c r="C55" s="78"/>
    </row>
    <row r="56" spans="1:3" ht="12" customHeight="1" thickBot="1">
      <c r="A56" s="458" t="s">
        <v>107</v>
      </c>
      <c r="B56" s="6" t="s">
        <v>527</v>
      </c>
      <c r="C56" s="78"/>
    </row>
    <row r="57" spans="1:3" ht="15" customHeight="1" thickBot="1">
      <c r="A57" s="201" t="s">
        <v>21</v>
      </c>
      <c r="B57" s="119" t="s">
        <v>13</v>
      </c>
      <c r="C57" s="345"/>
    </row>
    <row r="58" spans="1:3" ht="13.5" thickBot="1">
      <c r="A58" s="201" t="s">
        <v>22</v>
      </c>
      <c r="B58" s="244" t="s">
        <v>532</v>
      </c>
      <c r="C58" s="371">
        <f>+C46+C52+C57</f>
        <v>43278400</v>
      </c>
    </row>
    <row r="59" ht="15" customHeight="1" thickBot="1">
      <c r="C59" s="372"/>
    </row>
    <row r="60" spans="1:3" ht="14.25" customHeight="1" thickBot="1">
      <c r="A60" s="247" t="s">
        <v>522</v>
      </c>
      <c r="B60" s="248"/>
      <c r="C60" s="116">
        <v>8</v>
      </c>
    </row>
    <row r="61" spans="1:3" ht="13.5" thickBot="1">
      <c r="A61" s="247" t="s">
        <v>206</v>
      </c>
      <c r="B61" s="248"/>
      <c r="C61" s="11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245" customWidth="1"/>
    <col min="2" max="2" width="79.125" style="246" customWidth="1"/>
    <col min="3" max="3" width="25.00390625" style="246" customWidth="1"/>
    <col min="4" max="16384" width="9.375" style="246" customWidth="1"/>
  </cols>
  <sheetData>
    <row r="1" spans="1:3" s="225" customFormat="1" ht="21" customHeight="1" thickBot="1">
      <c r="A1" s="224"/>
      <c r="B1" s="226"/>
      <c r="C1" s="569" t="str">
        <f>+CONCATENATE("9.2.2. számú melléklet a 6/2019. (V.30.)önkormányzati rendelethez")</f>
        <v>9.2.2. számú melléklet a 6/2019. (V.30.)önkormányzati rendelethez</v>
      </c>
    </row>
    <row r="2" spans="1:3" s="462" customFormat="1" ht="25.5" customHeight="1">
      <c r="A2" s="413" t="s">
        <v>204</v>
      </c>
      <c r="B2" s="359" t="s">
        <v>730</v>
      </c>
      <c r="C2" s="373" t="s">
        <v>59</v>
      </c>
    </row>
    <row r="3" spans="1:3" s="462" customFormat="1" ht="24.75" thickBot="1">
      <c r="A3" s="456" t="s">
        <v>203</v>
      </c>
      <c r="B3" s="360" t="s">
        <v>421</v>
      </c>
      <c r="C3" s="374" t="s">
        <v>59</v>
      </c>
    </row>
    <row r="4" spans="1:3" s="463" customFormat="1" ht="15.75" customHeight="1" thickBot="1">
      <c r="A4" s="228"/>
      <c r="B4" s="228"/>
      <c r="C4" s="229" t="str">
        <f>'9.2.1. sz. mell'!C4</f>
        <v>Forintban!</v>
      </c>
    </row>
    <row r="5" spans="1:3" ht="13.5" thickBot="1">
      <c r="A5" s="414" t="s">
        <v>205</v>
      </c>
      <c r="B5" s="230" t="s">
        <v>565</v>
      </c>
      <c r="C5" s="231" t="s">
        <v>55</v>
      </c>
    </row>
    <row r="6" spans="1:3" s="464" customFormat="1" ht="12.75" customHeight="1" thickBot="1">
      <c r="A6" s="193"/>
      <c r="B6" s="194" t="s">
        <v>496</v>
      </c>
      <c r="C6" s="195" t="s">
        <v>497</v>
      </c>
    </row>
    <row r="7" spans="1:3" s="464" customFormat="1" ht="15.75" customHeight="1" thickBot="1">
      <c r="A7" s="232"/>
      <c r="B7" s="233" t="s">
        <v>56</v>
      </c>
      <c r="C7" s="234"/>
    </row>
    <row r="8" spans="1:3" s="375" customFormat="1" ht="12" customHeight="1" thickBot="1">
      <c r="A8" s="193" t="s">
        <v>19</v>
      </c>
      <c r="B8" s="235" t="s">
        <v>523</v>
      </c>
      <c r="C8" s="318">
        <f>SUM(C9:C19)</f>
        <v>0</v>
      </c>
    </row>
    <row r="9" spans="1:3" s="375" customFormat="1" ht="12" customHeight="1">
      <c r="A9" s="457" t="s">
        <v>98</v>
      </c>
      <c r="B9" s="8" t="s">
        <v>279</v>
      </c>
      <c r="C9" s="364"/>
    </row>
    <row r="10" spans="1:3" s="375" customFormat="1" ht="12" customHeight="1">
      <c r="A10" s="458" t="s">
        <v>99</v>
      </c>
      <c r="B10" s="6" t="s">
        <v>280</v>
      </c>
      <c r="C10" s="316"/>
    </row>
    <row r="11" spans="1:3" s="375" customFormat="1" ht="12" customHeight="1">
      <c r="A11" s="458" t="s">
        <v>100</v>
      </c>
      <c r="B11" s="6" t="s">
        <v>281</v>
      </c>
      <c r="C11" s="316"/>
    </row>
    <row r="12" spans="1:3" s="375" customFormat="1" ht="12" customHeight="1">
      <c r="A12" s="458" t="s">
        <v>101</v>
      </c>
      <c r="B12" s="6" t="s">
        <v>282</v>
      </c>
      <c r="C12" s="316"/>
    </row>
    <row r="13" spans="1:3" s="375" customFormat="1" ht="12" customHeight="1">
      <c r="A13" s="458" t="s">
        <v>148</v>
      </c>
      <c r="B13" s="6" t="s">
        <v>283</v>
      </c>
      <c r="C13" s="316"/>
    </row>
    <row r="14" spans="1:3" s="375" customFormat="1" ht="12" customHeight="1">
      <c r="A14" s="458" t="s">
        <v>102</v>
      </c>
      <c r="B14" s="6" t="s">
        <v>402</v>
      </c>
      <c r="C14" s="316"/>
    </row>
    <row r="15" spans="1:3" s="375" customFormat="1" ht="12" customHeight="1">
      <c r="A15" s="458" t="s">
        <v>103</v>
      </c>
      <c r="B15" s="5" t="s">
        <v>403</v>
      </c>
      <c r="C15" s="316"/>
    </row>
    <row r="16" spans="1:3" s="375" customFormat="1" ht="12" customHeight="1">
      <c r="A16" s="458" t="s">
        <v>113</v>
      </c>
      <c r="B16" s="6" t="s">
        <v>286</v>
      </c>
      <c r="C16" s="365"/>
    </row>
    <row r="17" spans="1:3" s="465" customFormat="1" ht="12" customHeight="1">
      <c r="A17" s="458" t="s">
        <v>114</v>
      </c>
      <c r="B17" s="6" t="s">
        <v>287</v>
      </c>
      <c r="C17" s="316"/>
    </row>
    <row r="18" spans="1:3" s="465" customFormat="1" ht="12" customHeight="1">
      <c r="A18" s="458" t="s">
        <v>115</v>
      </c>
      <c r="B18" s="6" t="s">
        <v>439</v>
      </c>
      <c r="C18" s="317"/>
    </row>
    <row r="19" spans="1:3" s="465" customFormat="1" ht="12" customHeight="1" thickBot="1">
      <c r="A19" s="458" t="s">
        <v>116</v>
      </c>
      <c r="B19" s="5" t="s">
        <v>288</v>
      </c>
      <c r="C19" s="317"/>
    </row>
    <row r="20" spans="1:3" s="375" customFormat="1" ht="12" customHeight="1" thickBot="1">
      <c r="A20" s="193" t="s">
        <v>20</v>
      </c>
      <c r="B20" s="235" t="s">
        <v>404</v>
      </c>
      <c r="C20" s="318">
        <f>SUM(C21:C23)</f>
        <v>0</v>
      </c>
    </row>
    <row r="21" spans="1:3" s="465" customFormat="1" ht="12" customHeight="1">
      <c r="A21" s="458" t="s">
        <v>104</v>
      </c>
      <c r="B21" s="7" t="s">
        <v>260</v>
      </c>
      <c r="C21" s="316"/>
    </row>
    <row r="22" spans="1:3" s="465" customFormat="1" ht="12" customHeight="1">
      <c r="A22" s="458" t="s">
        <v>105</v>
      </c>
      <c r="B22" s="6" t="s">
        <v>405</v>
      </c>
      <c r="C22" s="316"/>
    </row>
    <row r="23" spans="1:3" s="465" customFormat="1" ht="12" customHeight="1">
      <c r="A23" s="458" t="s">
        <v>106</v>
      </c>
      <c r="B23" s="6" t="s">
        <v>406</v>
      </c>
      <c r="C23" s="316"/>
    </row>
    <row r="24" spans="1:3" s="465" customFormat="1" ht="12" customHeight="1" thickBot="1">
      <c r="A24" s="458" t="s">
        <v>107</v>
      </c>
      <c r="B24" s="6" t="s">
        <v>524</v>
      </c>
      <c r="C24" s="316"/>
    </row>
    <row r="25" spans="1:3" s="465" customFormat="1" ht="12" customHeight="1" thickBot="1">
      <c r="A25" s="201" t="s">
        <v>21</v>
      </c>
      <c r="B25" s="119" t="s">
        <v>174</v>
      </c>
      <c r="C25" s="345"/>
    </row>
    <row r="26" spans="1:3" s="465" customFormat="1" ht="12" customHeight="1" thickBot="1">
      <c r="A26" s="201" t="s">
        <v>22</v>
      </c>
      <c r="B26" s="119" t="s">
        <v>525</v>
      </c>
      <c r="C26" s="318">
        <f>+C27+C28+C29</f>
        <v>0</v>
      </c>
    </row>
    <row r="27" spans="1:3" s="465" customFormat="1" ht="12" customHeight="1">
      <c r="A27" s="459" t="s">
        <v>270</v>
      </c>
      <c r="B27" s="460" t="s">
        <v>265</v>
      </c>
      <c r="C27" s="75"/>
    </row>
    <row r="28" spans="1:3" s="465" customFormat="1" ht="12" customHeight="1">
      <c r="A28" s="459" t="s">
        <v>271</v>
      </c>
      <c r="B28" s="460" t="s">
        <v>405</v>
      </c>
      <c r="C28" s="316"/>
    </row>
    <row r="29" spans="1:3" s="465" customFormat="1" ht="12" customHeight="1">
      <c r="A29" s="459" t="s">
        <v>272</v>
      </c>
      <c r="B29" s="461" t="s">
        <v>408</v>
      </c>
      <c r="C29" s="316"/>
    </row>
    <row r="30" spans="1:3" s="465" customFormat="1" ht="12" customHeight="1" thickBot="1">
      <c r="A30" s="458" t="s">
        <v>273</v>
      </c>
      <c r="B30" s="137" t="s">
        <v>526</v>
      </c>
      <c r="C30" s="82"/>
    </row>
    <row r="31" spans="1:3" s="465" customFormat="1" ht="12" customHeight="1" thickBot="1">
      <c r="A31" s="201" t="s">
        <v>23</v>
      </c>
      <c r="B31" s="119" t="s">
        <v>409</v>
      </c>
      <c r="C31" s="318">
        <f>+C32+C33+C34</f>
        <v>0</v>
      </c>
    </row>
    <row r="32" spans="1:3" s="465" customFormat="1" ht="12" customHeight="1">
      <c r="A32" s="459" t="s">
        <v>91</v>
      </c>
      <c r="B32" s="460" t="s">
        <v>293</v>
      </c>
      <c r="C32" s="75"/>
    </row>
    <row r="33" spans="1:3" s="465" customFormat="1" ht="12" customHeight="1">
      <c r="A33" s="459" t="s">
        <v>92</v>
      </c>
      <c r="B33" s="461" t="s">
        <v>294</v>
      </c>
      <c r="C33" s="319"/>
    </row>
    <row r="34" spans="1:3" s="465" customFormat="1" ht="12" customHeight="1" thickBot="1">
      <c r="A34" s="458" t="s">
        <v>93</v>
      </c>
      <c r="B34" s="137" t="s">
        <v>295</v>
      </c>
      <c r="C34" s="82"/>
    </row>
    <row r="35" spans="1:3" s="375" customFormat="1" ht="12" customHeight="1" thickBot="1">
      <c r="A35" s="201" t="s">
        <v>24</v>
      </c>
      <c r="B35" s="119" t="s">
        <v>378</v>
      </c>
      <c r="C35" s="345"/>
    </row>
    <row r="36" spans="1:3" s="375" customFormat="1" ht="12" customHeight="1" thickBot="1">
      <c r="A36" s="201" t="s">
        <v>25</v>
      </c>
      <c r="B36" s="119" t="s">
        <v>410</v>
      </c>
      <c r="C36" s="366"/>
    </row>
    <row r="37" spans="1:3" s="375" customFormat="1" ht="12" customHeight="1" thickBot="1">
      <c r="A37" s="193" t="s">
        <v>26</v>
      </c>
      <c r="B37" s="119" t="s">
        <v>411</v>
      </c>
      <c r="C37" s="367">
        <f>+C8+C20+C25+C26+C31+C35+C36</f>
        <v>0</v>
      </c>
    </row>
    <row r="38" spans="1:3" s="375" customFormat="1" ht="12" customHeight="1" thickBot="1">
      <c r="A38" s="236" t="s">
        <v>27</v>
      </c>
      <c r="B38" s="119" t="s">
        <v>412</v>
      </c>
      <c r="C38" s="367">
        <f>+C39+C40+C41</f>
        <v>0</v>
      </c>
    </row>
    <row r="39" spans="1:3" s="375" customFormat="1" ht="12" customHeight="1">
      <c r="A39" s="459" t="s">
        <v>413</v>
      </c>
      <c r="B39" s="460" t="s">
        <v>238</v>
      </c>
      <c r="C39" s="75"/>
    </row>
    <row r="40" spans="1:3" s="375" customFormat="1" ht="12" customHeight="1">
      <c r="A40" s="459" t="s">
        <v>414</v>
      </c>
      <c r="B40" s="461" t="s">
        <v>2</v>
      </c>
      <c r="C40" s="319"/>
    </row>
    <row r="41" spans="1:3" s="465" customFormat="1" ht="12" customHeight="1" thickBot="1">
      <c r="A41" s="458" t="s">
        <v>415</v>
      </c>
      <c r="B41" s="137" t="s">
        <v>416</v>
      </c>
      <c r="C41" s="82"/>
    </row>
    <row r="42" spans="1:3" s="465" customFormat="1" ht="15" customHeight="1" thickBot="1">
      <c r="A42" s="236" t="s">
        <v>28</v>
      </c>
      <c r="B42" s="237" t="s">
        <v>417</v>
      </c>
      <c r="C42" s="370">
        <f>+C37+C38</f>
        <v>0</v>
      </c>
    </row>
    <row r="43" spans="1:3" s="465" customFormat="1" ht="15" customHeight="1">
      <c r="A43" s="238"/>
      <c r="B43" s="239"/>
      <c r="C43" s="368"/>
    </row>
    <row r="44" spans="1:3" ht="13.5" thickBot="1">
      <c r="A44" s="240"/>
      <c r="B44" s="241"/>
      <c r="C44" s="369"/>
    </row>
    <row r="45" spans="1:3" s="464" customFormat="1" ht="16.5" customHeight="1" thickBot="1">
      <c r="A45" s="242"/>
      <c r="B45" s="243" t="s">
        <v>57</v>
      </c>
      <c r="C45" s="370"/>
    </row>
    <row r="46" spans="1:3" s="466" customFormat="1" ht="12" customHeight="1" thickBot="1">
      <c r="A46" s="201" t="s">
        <v>19</v>
      </c>
      <c r="B46" s="119" t="s">
        <v>418</v>
      </c>
      <c r="C46" s="318">
        <f>SUM(C47:C51)</f>
        <v>0</v>
      </c>
    </row>
    <row r="47" spans="1:3" ht="12" customHeight="1">
      <c r="A47" s="458" t="s">
        <v>98</v>
      </c>
      <c r="B47" s="7" t="s">
        <v>50</v>
      </c>
      <c r="C47" s="75"/>
    </row>
    <row r="48" spans="1:3" ht="12" customHeight="1">
      <c r="A48" s="458" t="s">
        <v>99</v>
      </c>
      <c r="B48" s="6" t="s">
        <v>183</v>
      </c>
      <c r="C48" s="78"/>
    </row>
    <row r="49" spans="1:3" ht="12" customHeight="1">
      <c r="A49" s="458" t="s">
        <v>100</v>
      </c>
      <c r="B49" s="6" t="s">
        <v>140</v>
      </c>
      <c r="C49" s="78"/>
    </row>
    <row r="50" spans="1:3" ht="12" customHeight="1">
      <c r="A50" s="458" t="s">
        <v>101</v>
      </c>
      <c r="B50" s="6" t="s">
        <v>184</v>
      </c>
      <c r="C50" s="78"/>
    </row>
    <row r="51" spans="1:3" ht="12" customHeight="1" thickBot="1">
      <c r="A51" s="458" t="s">
        <v>148</v>
      </c>
      <c r="B51" s="6" t="s">
        <v>185</v>
      </c>
      <c r="C51" s="78"/>
    </row>
    <row r="52" spans="1:3" ht="12" customHeight="1" thickBot="1">
      <c r="A52" s="201" t="s">
        <v>20</v>
      </c>
      <c r="B52" s="119" t="s">
        <v>419</v>
      </c>
      <c r="C52" s="318">
        <f>SUM(C53:C55)</f>
        <v>0</v>
      </c>
    </row>
    <row r="53" spans="1:3" s="466" customFormat="1" ht="12" customHeight="1">
      <c r="A53" s="458" t="s">
        <v>104</v>
      </c>
      <c r="B53" s="7" t="s">
        <v>231</v>
      </c>
      <c r="C53" s="75"/>
    </row>
    <row r="54" spans="1:3" ht="12" customHeight="1">
      <c r="A54" s="458" t="s">
        <v>105</v>
      </c>
      <c r="B54" s="6" t="s">
        <v>187</v>
      </c>
      <c r="C54" s="78"/>
    </row>
    <row r="55" spans="1:3" ht="12" customHeight="1">
      <c r="A55" s="458" t="s">
        <v>106</v>
      </c>
      <c r="B55" s="6" t="s">
        <v>58</v>
      </c>
      <c r="C55" s="78"/>
    </row>
    <row r="56" spans="1:3" ht="12" customHeight="1" thickBot="1">
      <c r="A56" s="458" t="s">
        <v>107</v>
      </c>
      <c r="B56" s="6" t="s">
        <v>527</v>
      </c>
      <c r="C56" s="78"/>
    </row>
    <row r="57" spans="1:3" ht="15" customHeight="1" thickBot="1">
      <c r="A57" s="201" t="s">
        <v>21</v>
      </c>
      <c r="B57" s="119" t="s">
        <v>13</v>
      </c>
      <c r="C57" s="345"/>
    </row>
    <row r="58" spans="1:3" ht="13.5" thickBot="1">
      <c r="A58" s="201" t="s">
        <v>22</v>
      </c>
      <c r="B58" s="244" t="s">
        <v>532</v>
      </c>
      <c r="C58" s="371">
        <f>+C46+C52+C57</f>
        <v>0</v>
      </c>
    </row>
    <row r="59" ht="15" customHeight="1" thickBot="1">
      <c r="C59" s="372"/>
    </row>
    <row r="60" spans="1:3" ht="14.25" customHeight="1" thickBot="1">
      <c r="A60" s="247" t="s">
        <v>522</v>
      </c>
      <c r="B60" s="248"/>
      <c r="C60" s="116"/>
    </row>
    <row r="61" spans="1:3" ht="13.5" thickBot="1">
      <c r="A61" s="247" t="s">
        <v>206</v>
      </c>
      <c r="B61" s="248"/>
      <c r="C61" s="11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245" customWidth="1"/>
    <col min="2" max="2" width="79.125" style="246" customWidth="1"/>
    <col min="3" max="3" width="25.00390625" style="246" customWidth="1"/>
    <col min="4" max="16384" width="9.375" style="246" customWidth="1"/>
  </cols>
  <sheetData>
    <row r="1" spans="1:3" s="225" customFormat="1" ht="21" customHeight="1" thickBot="1">
      <c r="A1" s="224"/>
      <c r="B1" s="226"/>
      <c r="C1" s="569" t="str">
        <f>+CONCATENATE("9.2.3. számú melléklet a 6/2019. (V.30.) önkormányzati rendelethez")</f>
        <v>9.2.3. számú melléklet a 6/2019. (V.30.) önkormányzati rendelethez</v>
      </c>
    </row>
    <row r="2" spans="1:3" s="462" customFormat="1" ht="25.5" customHeight="1">
      <c r="A2" s="413" t="s">
        <v>204</v>
      </c>
      <c r="B2" s="359" t="s">
        <v>730</v>
      </c>
      <c r="C2" s="373" t="s">
        <v>59</v>
      </c>
    </row>
    <row r="3" spans="1:3" s="462" customFormat="1" ht="24.75" thickBot="1">
      <c r="A3" s="456" t="s">
        <v>203</v>
      </c>
      <c r="B3" s="360" t="s">
        <v>533</v>
      </c>
      <c r="C3" s="374" t="s">
        <v>60</v>
      </c>
    </row>
    <row r="4" spans="1:3" s="463" customFormat="1" ht="15.75" customHeight="1" thickBot="1">
      <c r="A4" s="228"/>
      <c r="B4" s="228"/>
      <c r="C4" s="229" t="str">
        <f>'9.2.2. sz.  mell'!C4</f>
        <v>Forintban!</v>
      </c>
    </row>
    <row r="5" spans="1:3" ht="13.5" thickBot="1">
      <c r="A5" s="414" t="s">
        <v>205</v>
      </c>
      <c r="B5" s="230" t="s">
        <v>565</v>
      </c>
      <c r="C5" s="231" t="s">
        <v>55</v>
      </c>
    </row>
    <row r="6" spans="1:3" s="464" customFormat="1" ht="12.75" customHeight="1" thickBot="1">
      <c r="A6" s="193"/>
      <c r="B6" s="194" t="s">
        <v>496</v>
      </c>
      <c r="C6" s="195" t="s">
        <v>497</v>
      </c>
    </row>
    <row r="7" spans="1:3" s="464" customFormat="1" ht="15.75" customHeight="1" thickBot="1">
      <c r="A7" s="232"/>
      <c r="B7" s="233" t="s">
        <v>56</v>
      </c>
      <c r="C7" s="234"/>
    </row>
    <row r="8" spans="1:3" s="375" customFormat="1" ht="12" customHeight="1" thickBot="1">
      <c r="A8" s="193" t="s">
        <v>19</v>
      </c>
      <c r="B8" s="235" t="s">
        <v>523</v>
      </c>
      <c r="C8" s="318">
        <f>SUM(C9:C19)</f>
        <v>0</v>
      </c>
    </row>
    <row r="9" spans="1:3" s="375" customFormat="1" ht="12" customHeight="1">
      <c r="A9" s="457" t="s">
        <v>98</v>
      </c>
      <c r="B9" s="8" t="s">
        <v>279</v>
      </c>
      <c r="C9" s="364"/>
    </row>
    <row r="10" spans="1:3" s="375" customFormat="1" ht="12" customHeight="1">
      <c r="A10" s="458" t="s">
        <v>99</v>
      </c>
      <c r="B10" s="6" t="s">
        <v>280</v>
      </c>
      <c r="C10" s="316"/>
    </row>
    <row r="11" spans="1:3" s="375" customFormat="1" ht="12" customHeight="1">
      <c r="A11" s="458" t="s">
        <v>100</v>
      </c>
      <c r="B11" s="6" t="s">
        <v>281</v>
      </c>
      <c r="C11" s="316"/>
    </row>
    <row r="12" spans="1:3" s="375" customFormat="1" ht="12" customHeight="1">
      <c r="A12" s="458" t="s">
        <v>101</v>
      </c>
      <c r="B12" s="6" t="s">
        <v>282</v>
      </c>
      <c r="C12" s="316"/>
    </row>
    <row r="13" spans="1:3" s="375" customFormat="1" ht="12" customHeight="1">
      <c r="A13" s="458" t="s">
        <v>148</v>
      </c>
      <c r="B13" s="6" t="s">
        <v>283</v>
      </c>
      <c r="C13" s="316"/>
    </row>
    <row r="14" spans="1:3" s="375" customFormat="1" ht="12" customHeight="1">
      <c r="A14" s="458" t="s">
        <v>102</v>
      </c>
      <c r="B14" s="6" t="s">
        <v>402</v>
      </c>
      <c r="C14" s="316"/>
    </row>
    <row r="15" spans="1:3" s="375" customFormat="1" ht="12" customHeight="1">
      <c r="A15" s="458" t="s">
        <v>103</v>
      </c>
      <c r="B15" s="5" t="s">
        <v>403</v>
      </c>
      <c r="C15" s="316"/>
    </row>
    <row r="16" spans="1:3" s="375" customFormat="1" ht="12" customHeight="1">
      <c r="A16" s="458" t="s">
        <v>113</v>
      </c>
      <c r="B16" s="6" t="s">
        <v>286</v>
      </c>
      <c r="C16" s="365"/>
    </row>
    <row r="17" spans="1:3" s="465" customFormat="1" ht="12" customHeight="1">
      <c r="A17" s="458" t="s">
        <v>114</v>
      </c>
      <c r="B17" s="6" t="s">
        <v>287</v>
      </c>
      <c r="C17" s="316"/>
    </row>
    <row r="18" spans="1:3" s="465" customFormat="1" ht="12" customHeight="1">
      <c r="A18" s="458" t="s">
        <v>115</v>
      </c>
      <c r="B18" s="6" t="s">
        <v>439</v>
      </c>
      <c r="C18" s="317"/>
    </row>
    <row r="19" spans="1:3" s="465" customFormat="1" ht="12" customHeight="1" thickBot="1">
      <c r="A19" s="458" t="s">
        <v>116</v>
      </c>
      <c r="B19" s="5" t="s">
        <v>288</v>
      </c>
      <c r="C19" s="317"/>
    </row>
    <row r="20" spans="1:3" s="375" customFormat="1" ht="12" customHeight="1" thickBot="1">
      <c r="A20" s="193" t="s">
        <v>20</v>
      </c>
      <c r="B20" s="235" t="s">
        <v>404</v>
      </c>
      <c r="C20" s="318">
        <f>SUM(C21:C23)</f>
        <v>0</v>
      </c>
    </row>
    <row r="21" spans="1:3" s="465" customFormat="1" ht="12" customHeight="1">
      <c r="A21" s="458" t="s">
        <v>104</v>
      </c>
      <c r="B21" s="7" t="s">
        <v>260</v>
      </c>
      <c r="C21" s="316"/>
    </row>
    <row r="22" spans="1:3" s="465" customFormat="1" ht="12" customHeight="1">
      <c r="A22" s="458" t="s">
        <v>105</v>
      </c>
      <c r="B22" s="6" t="s">
        <v>405</v>
      </c>
      <c r="C22" s="316"/>
    </row>
    <row r="23" spans="1:3" s="465" customFormat="1" ht="12" customHeight="1">
      <c r="A23" s="458" t="s">
        <v>106</v>
      </c>
      <c r="B23" s="6" t="s">
        <v>406</v>
      </c>
      <c r="C23" s="316"/>
    </row>
    <row r="24" spans="1:3" s="465" customFormat="1" ht="12" customHeight="1" thickBot="1">
      <c r="A24" s="458" t="s">
        <v>107</v>
      </c>
      <c r="B24" s="6" t="s">
        <v>524</v>
      </c>
      <c r="C24" s="316"/>
    </row>
    <row r="25" spans="1:3" s="465" customFormat="1" ht="12" customHeight="1" thickBot="1">
      <c r="A25" s="201" t="s">
        <v>21</v>
      </c>
      <c r="B25" s="119" t="s">
        <v>174</v>
      </c>
      <c r="C25" s="345"/>
    </row>
    <row r="26" spans="1:3" s="465" customFormat="1" ht="12" customHeight="1" thickBot="1">
      <c r="A26" s="201" t="s">
        <v>22</v>
      </c>
      <c r="B26" s="119" t="s">
        <v>525</v>
      </c>
      <c r="C26" s="318">
        <f>+C27+C28+C29</f>
        <v>0</v>
      </c>
    </row>
    <row r="27" spans="1:3" s="465" customFormat="1" ht="12" customHeight="1">
      <c r="A27" s="459" t="s">
        <v>270</v>
      </c>
      <c r="B27" s="460" t="s">
        <v>265</v>
      </c>
      <c r="C27" s="75"/>
    </row>
    <row r="28" spans="1:3" s="465" customFormat="1" ht="12" customHeight="1">
      <c r="A28" s="459" t="s">
        <v>271</v>
      </c>
      <c r="B28" s="460" t="s">
        <v>405</v>
      </c>
      <c r="C28" s="316"/>
    </row>
    <row r="29" spans="1:3" s="465" customFormat="1" ht="12" customHeight="1">
      <c r="A29" s="459" t="s">
        <v>272</v>
      </c>
      <c r="B29" s="461" t="s">
        <v>408</v>
      </c>
      <c r="C29" s="316"/>
    </row>
    <row r="30" spans="1:3" s="465" customFormat="1" ht="12" customHeight="1" thickBot="1">
      <c r="A30" s="458" t="s">
        <v>273</v>
      </c>
      <c r="B30" s="137" t="s">
        <v>526</v>
      </c>
      <c r="C30" s="82"/>
    </row>
    <row r="31" spans="1:3" s="465" customFormat="1" ht="12" customHeight="1" thickBot="1">
      <c r="A31" s="201" t="s">
        <v>23</v>
      </c>
      <c r="B31" s="119" t="s">
        <v>409</v>
      </c>
      <c r="C31" s="318">
        <f>+C32+C33+C34</f>
        <v>0</v>
      </c>
    </row>
    <row r="32" spans="1:3" s="465" customFormat="1" ht="12" customHeight="1">
      <c r="A32" s="459" t="s">
        <v>91</v>
      </c>
      <c r="B32" s="460" t="s">
        <v>293</v>
      </c>
      <c r="C32" s="75"/>
    </row>
    <row r="33" spans="1:3" s="465" customFormat="1" ht="12" customHeight="1">
      <c r="A33" s="459" t="s">
        <v>92</v>
      </c>
      <c r="B33" s="461" t="s">
        <v>294</v>
      </c>
      <c r="C33" s="319"/>
    </row>
    <row r="34" spans="1:3" s="465" customFormat="1" ht="12" customHeight="1" thickBot="1">
      <c r="A34" s="458" t="s">
        <v>93</v>
      </c>
      <c r="B34" s="137" t="s">
        <v>295</v>
      </c>
      <c r="C34" s="82"/>
    </row>
    <row r="35" spans="1:3" s="375" customFormat="1" ht="12" customHeight="1" thickBot="1">
      <c r="A35" s="201" t="s">
        <v>24</v>
      </c>
      <c r="B35" s="119" t="s">
        <v>378</v>
      </c>
      <c r="C35" s="345"/>
    </row>
    <row r="36" spans="1:3" s="375" customFormat="1" ht="12" customHeight="1" thickBot="1">
      <c r="A36" s="201" t="s">
        <v>25</v>
      </c>
      <c r="B36" s="119" t="s">
        <v>410</v>
      </c>
      <c r="C36" s="366"/>
    </row>
    <row r="37" spans="1:3" s="375" customFormat="1" ht="12" customHeight="1" thickBot="1">
      <c r="A37" s="193" t="s">
        <v>26</v>
      </c>
      <c r="B37" s="119" t="s">
        <v>411</v>
      </c>
      <c r="C37" s="367">
        <f>+C8+C20+C25+C26+C31+C35+C36</f>
        <v>0</v>
      </c>
    </row>
    <row r="38" spans="1:3" s="375" customFormat="1" ht="12" customHeight="1" thickBot="1">
      <c r="A38" s="236" t="s">
        <v>27</v>
      </c>
      <c r="B38" s="119" t="s">
        <v>412</v>
      </c>
      <c r="C38" s="367">
        <f>+C39+C40+C41</f>
        <v>100000</v>
      </c>
    </row>
    <row r="39" spans="1:3" s="375" customFormat="1" ht="12" customHeight="1">
      <c r="A39" s="459" t="s">
        <v>413</v>
      </c>
      <c r="B39" s="460" t="s">
        <v>238</v>
      </c>
      <c r="C39" s="75">
        <v>100000</v>
      </c>
    </row>
    <row r="40" spans="1:3" s="375" customFormat="1" ht="12" customHeight="1">
      <c r="A40" s="459" t="s">
        <v>414</v>
      </c>
      <c r="B40" s="461" t="s">
        <v>2</v>
      </c>
      <c r="C40" s="319"/>
    </row>
    <row r="41" spans="1:3" s="465" customFormat="1" ht="12" customHeight="1" thickBot="1">
      <c r="A41" s="458" t="s">
        <v>415</v>
      </c>
      <c r="B41" s="137" t="s">
        <v>416</v>
      </c>
      <c r="C41" s="82"/>
    </row>
    <row r="42" spans="1:3" s="465" customFormat="1" ht="15" customHeight="1" thickBot="1">
      <c r="A42" s="236" t="s">
        <v>28</v>
      </c>
      <c r="B42" s="237" t="s">
        <v>417</v>
      </c>
      <c r="C42" s="370">
        <f>+C37+C38</f>
        <v>100000</v>
      </c>
    </row>
    <row r="43" spans="1:3" s="465" customFormat="1" ht="15" customHeight="1">
      <c r="A43" s="238"/>
      <c r="B43" s="239"/>
      <c r="C43" s="368"/>
    </row>
    <row r="44" spans="1:3" ht="13.5" thickBot="1">
      <c r="A44" s="240"/>
      <c r="B44" s="241"/>
      <c r="C44" s="369"/>
    </row>
    <row r="45" spans="1:3" s="464" customFormat="1" ht="16.5" customHeight="1" thickBot="1">
      <c r="A45" s="242"/>
      <c r="B45" s="243" t="s">
        <v>57</v>
      </c>
      <c r="C45" s="370"/>
    </row>
    <row r="46" spans="1:3" s="466" customFormat="1" ht="12" customHeight="1" thickBot="1">
      <c r="A46" s="201" t="s">
        <v>19</v>
      </c>
      <c r="B46" s="119" t="s">
        <v>418</v>
      </c>
      <c r="C46" s="318">
        <f>SUM(C47:C51)</f>
        <v>100000</v>
      </c>
    </row>
    <row r="47" spans="1:3" ht="12" customHeight="1">
      <c r="A47" s="458" t="s">
        <v>98</v>
      </c>
      <c r="B47" s="7" t="s">
        <v>50</v>
      </c>
      <c r="C47" s="75"/>
    </row>
    <row r="48" spans="1:3" ht="12" customHeight="1">
      <c r="A48" s="458" t="s">
        <v>99</v>
      </c>
      <c r="B48" s="6" t="s">
        <v>183</v>
      </c>
      <c r="C48" s="78"/>
    </row>
    <row r="49" spans="1:3" ht="12" customHeight="1">
      <c r="A49" s="458" t="s">
        <v>100</v>
      </c>
      <c r="B49" s="6" t="s">
        <v>140</v>
      </c>
      <c r="C49" s="78"/>
    </row>
    <row r="50" spans="1:3" ht="12" customHeight="1">
      <c r="A50" s="458" t="s">
        <v>101</v>
      </c>
      <c r="B50" s="6" t="s">
        <v>184</v>
      </c>
      <c r="C50" s="78">
        <v>100000</v>
      </c>
    </row>
    <row r="51" spans="1:3" ht="12" customHeight="1" thickBot="1">
      <c r="A51" s="458" t="s">
        <v>148</v>
      </c>
      <c r="B51" s="6" t="s">
        <v>185</v>
      </c>
      <c r="C51" s="78"/>
    </row>
    <row r="52" spans="1:3" ht="12" customHeight="1" thickBot="1">
      <c r="A52" s="201" t="s">
        <v>20</v>
      </c>
      <c r="B52" s="119" t="s">
        <v>419</v>
      </c>
      <c r="C52" s="318">
        <f>SUM(C53:C55)</f>
        <v>0</v>
      </c>
    </row>
    <row r="53" spans="1:3" s="466" customFormat="1" ht="12" customHeight="1">
      <c r="A53" s="458" t="s">
        <v>104</v>
      </c>
      <c r="B53" s="7" t="s">
        <v>231</v>
      </c>
      <c r="C53" s="75"/>
    </row>
    <row r="54" spans="1:3" ht="12" customHeight="1">
      <c r="A54" s="458" t="s">
        <v>105</v>
      </c>
      <c r="B54" s="6" t="s">
        <v>187</v>
      </c>
      <c r="C54" s="78"/>
    </row>
    <row r="55" spans="1:3" ht="12" customHeight="1">
      <c r="A55" s="458" t="s">
        <v>106</v>
      </c>
      <c r="B55" s="6" t="s">
        <v>58</v>
      </c>
      <c r="C55" s="78"/>
    </row>
    <row r="56" spans="1:3" ht="12" customHeight="1" thickBot="1">
      <c r="A56" s="458" t="s">
        <v>107</v>
      </c>
      <c r="B56" s="6" t="s">
        <v>527</v>
      </c>
      <c r="C56" s="78"/>
    </row>
    <row r="57" spans="1:3" ht="15" customHeight="1" thickBot="1">
      <c r="A57" s="201" t="s">
        <v>21</v>
      </c>
      <c r="B57" s="119" t="s">
        <v>13</v>
      </c>
      <c r="C57" s="345"/>
    </row>
    <row r="58" spans="1:3" ht="13.5" thickBot="1">
      <c r="A58" s="201" t="s">
        <v>22</v>
      </c>
      <c r="B58" s="244" t="s">
        <v>532</v>
      </c>
      <c r="C58" s="371">
        <f>+C46+C52+C57</f>
        <v>100000</v>
      </c>
    </row>
    <row r="59" ht="15" customHeight="1" thickBot="1">
      <c r="C59" s="372"/>
    </row>
    <row r="60" spans="1:3" ht="14.25" customHeight="1" thickBot="1">
      <c r="A60" s="247" t="s">
        <v>522</v>
      </c>
      <c r="B60" s="248"/>
      <c r="C60" s="116"/>
    </row>
    <row r="61" spans="1:3" ht="13.5" thickBot="1">
      <c r="A61" s="247" t="s">
        <v>206</v>
      </c>
      <c r="B61" s="248"/>
      <c r="C61" s="11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245" customWidth="1"/>
    <col min="2" max="2" width="79.125" style="246" customWidth="1"/>
    <col min="3" max="3" width="25.00390625" style="246" customWidth="1"/>
    <col min="4" max="16384" width="9.375" style="246" customWidth="1"/>
  </cols>
  <sheetData>
    <row r="1" spans="1:3" s="225" customFormat="1" ht="21" customHeight="1" thickBot="1">
      <c r="A1" s="224"/>
      <c r="B1" s="226"/>
      <c r="C1" s="569" t="str">
        <f>+CONCATENATE("9.3. számú melléklet a 6/2019. (V.30.) önkormányzati rendelethez")</f>
        <v>9.3. számú melléklet a 6/2019. (V.30.) önkormányzati rendelethez</v>
      </c>
    </row>
    <row r="2" spans="1:3" s="462" customFormat="1" ht="25.5" customHeight="1">
      <c r="A2" s="413" t="s">
        <v>204</v>
      </c>
      <c r="B2" s="359" t="s">
        <v>731</v>
      </c>
      <c r="C2" s="373" t="s">
        <v>60</v>
      </c>
    </row>
    <row r="3" spans="1:3" s="462" customFormat="1" ht="24.75" thickBot="1">
      <c r="A3" s="456" t="s">
        <v>203</v>
      </c>
      <c r="B3" s="360" t="s">
        <v>401</v>
      </c>
      <c r="C3" s="374"/>
    </row>
    <row r="4" spans="1:3" s="463" customFormat="1" ht="15.75" customHeight="1" thickBot="1">
      <c r="A4" s="228"/>
      <c r="B4" s="228"/>
      <c r="C4" s="229" t="str">
        <f>'9.2.3. sz. mell'!C4</f>
        <v>Forintban!</v>
      </c>
    </row>
    <row r="5" spans="1:3" ht="13.5" thickBot="1">
      <c r="A5" s="414" t="s">
        <v>205</v>
      </c>
      <c r="B5" s="230" t="s">
        <v>565</v>
      </c>
      <c r="C5" s="231" t="s">
        <v>55</v>
      </c>
    </row>
    <row r="6" spans="1:3" s="464" customFormat="1" ht="12.75" customHeight="1" thickBot="1">
      <c r="A6" s="193"/>
      <c r="B6" s="194" t="s">
        <v>496</v>
      </c>
      <c r="C6" s="195" t="s">
        <v>497</v>
      </c>
    </row>
    <row r="7" spans="1:3" s="464" customFormat="1" ht="15.75" customHeight="1" thickBot="1">
      <c r="A7" s="232"/>
      <c r="B7" s="233" t="s">
        <v>56</v>
      </c>
      <c r="C7" s="234"/>
    </row>
    <row r="8" spans="1:3" s="375" customFormat="1" ht="12" customHeight="1" thickBot="1">
      <c r="A8" s="193" t="s">
        <v>19</v>
      </c>
      <c r="B8" s="235" t="s">
        <v>523</v>
      </c>
      <c r="C8" s="318">
        <f>SUM(C9:C19)</f>
        <v>7808000</v>
      </c>
    </row>
    <row r="9" spans="1:3" s="375" customFormat="1" ht="12" customHeight="1">
      <c r="A9" s="457" t="s">
        <v>98</v>
      </c>
      <c r="B9" s="8" t="s">
        <v>279</v>
      </c>
      <c r="C9" s="364"/>
    </row>
    <row r="10" spans="1:3" s="375" customFormat="1" ht="12" customHeight="1">
      <c r="A10" s="458" t="s">
        <v>99</v>
      </c>
      <c r="B10" s="6" t="s">
        <v>280</v>
      </c>
      <c r="C10" s="316">
        <v>6010000</v>
      </c>
    </row>
    <row r="11" spans="1:3" s="375" customFormat="1" ht="12" customHeight="1">
      <c r="A11" s="458" t="s">
        <v>100</v>
      </c>
      <c r="B11" s="6" t="s">
        <v>281</v>
      </c>
      <c r="C11" s="316"/>
    </row>
    <row r="12" spans="1:3" s="375" customFormat="1" ht="12" customHeight="1">
      <c r="A12" s="458" t="s">
        <v>101</v>
      </c>
      <c r="B12" s="6" t="s">
        <v>282</v>
      </c>
      <c r="C12" s="316"/>
    </row>
    <row r="13" spans="1:3" s="375" customFormat="1" ht="12" customHeight="1">
      <c r="A13" s="458" t="s">
        <v>148</v>
      </c>
      <c r="B13" s="6" t="s">
        <v>283</v>
      </c>
      <c r="C13" s="316">
        <v>140000</v>
      </c>
    </row>
    <row r="14" spans="1:3" s="375" customFormat="1" ht="12" customHeight="1">
      <c r="A14" s="458" t="s">
        <v>102</v>
      </c>
      <c r="B14" s="6" t="s">
        <v>402</v>
      </c>
      <c r="C14" s="316">
        <v>1658000</v>
      </c>
    </row>
    <row r="15" spans="1:3" s="375" customFormat="1" ht="12" customHeight="1">
      <c r="A15" s="458" t="s">
        <v>103</v>
      </c>
      <c r="B15" s="5" t="s">
        <v>403</v>
      </c>
      <c r="C15" s="316"/>
    </row>
    <row r="16" spans="1:3" s="375" customFormat="1" ht="12" customHeight="1">
      <c r="A16" s="458" t="s">
        <v>113</v>
      </c>
      <c r="B16" s="6" t="s">
        <v>286</v>
      </c>
      <c r="C16" s="365"/>
    </row>
    <row r="17" spans="1:3" s="465" customFormat="1" ht="12" customHeight="1">
      <c r="A17" s="458" t="s">
        <v>114</v>
      </c>
      <c r="B17" s="6" t="s">
        <v>287</v>
      </c>
      <c r="C17" s="316"/>
    </row>
    <row r="18" spans="1:3" s="465" customFormat="1" ht="12" customHeight="1">
      <c r="A18" s="458" t="s">
        <v>115</v>
      </c>
      <c r="B18" s="6" t="s">
        <v>439</v>
      </c>
      <c r="C18" s="317"/>
    </row>
    <row r="19" spans="1:3" s="465" customFormat="1" ht="12" customHeight="1" thickBot="1">
      <c r="A19" s="458" t="s">
        <v>116</v>
      </c>
      <c r="B19" s="5" t="s">
        <v>288</v>
      </c>
      <c r="C19" s="317"/>
    </row>
    <row r="20" spans="1:3" s="375" customFormat="1" ht="12" customHeight="1" thickBot="1">
      <c r="A20" s="193" t="s">
        <v>20</v>
      </c>
      <c r="B20" s="235" t="s">
        <v>404</v>
      </c>
      <c r="C20" s="318">
        <f>SUM(C21:C23)</f>
        <v>0</v>
      </c>
    </row>
    <row r="21" spans="1:3" s="465" customFormat="1" ht="12" customHeight="1">
      <c r="A21" s="458" t="s">
        <v>104</v>
      </c>
      <c r="B21" s="7" t="s">
        <v>260</v>
      </c>
      <c r="C21" s="316"/>
    </row>
    <row r="22" spans="1:3" s="465" customFormat="1" ht="12" customHeight="1">
      <c r="A22" s="458" t="s">
        <v>105</v>
      </c>
      <c r="B22" s="6" t="s">
        <v>405</v>
      </c>
      <c r="C22" s="316"/>
    </row>
    <row r="23" spans="1:3" s="465" customFormat="1" ht="12" customHeight="1">
      <c r="A23" s="458" t="s">
        <v>106</v>
      </c>
      <c r="B23" s="6" t="s">
        <v>406</v>
      </c>
      <c r="C23" s="316"/>
    </row>
    <row r="24" spans="1:3" s="465" customFormat="1" ht="12" customHeight="1" thickBot="1">
      <c r="A24" s="458" t="s">
        <v>107</v>
      </c>
      <c r="B24" s="6" t="s">
        <v>528</v>
      </c>
      <c r="C24" s="316"/>
    </row>
    <row r="25" spans="1:3" s="465" customFormat="1" ht="12" customHeight="1" thickBot="1">
      <c r="A25" s="201" t="s">
        <v>21</v>
      </c>
      <c r="B25" s="119" t="s">
        <v>174</v>
      </c>
      <c r="C25" s="345"/>
    </row>
    <row r="26" spans="1:3" s="465" customFormat="1" ht="12" customHeight="1" thickBot="1">
      <c r="A26" s="201" t="s">
        <v>22</v>
      </c>
      <c r="B26" s="119" t="s">
        <v>407</v>
      </c>
      <c r="C26" s="318">
        <f>+C27+C28</f>
        <v>0</v>
      </c>
    </row>
    <row r="27" spans="1:3" s="465" customFormat="1" ht="12" customHeight="1">
      <c r="A27" s="459" t="s">
        <v>270</v>
      </c>
      <c r="B27" s="460" t="s">
        <v>405</v>
      </c>
      <c r="C27" s="75"/>
    </row>
    <row r="28" spans="1:3" s="465" customFormat="1" ht="12" customHeight="1">
      <c r="A28" s="459" t="s">
        <v>271</v>
      </c>
      <c r="B28" s="461" t="s">
        <v>408</v>
      </c>
      <c r="C28" s="319"/>
    </row>
    <row r="29" spans="1:3" s="465" customFormat="1" ht="12" customHeight="1" thickBot="1">
      <c r="A29" s="458" t="s">
        <v>272</v>
      </c>
      <c r="B29" s="137" t="s">
        <v>529</v>
      </c>
      <c r="C29" s="82"/>
    </row>
    <row r="30" spans="1:3" s="465" customFormat="1" ht="12" customHeight="1" thickBot="1">
      <c r="A30" s="201" t="s">
        <v>23</v>
      </c>
      <c r="B30" s="119" t="s">
        <v>409</v>
      </c>
      <c r="C30" s="318">
        <f>+C31+C32+C33</f>
        <v>0</v>
      </c>
    </row>
    <row r="31" spans="1:3" s="465" customFormat="1" ht="12" customHeight="1">
      <c r="A31" s="459" t="s">
        <v>91</v>
      </c>
      <c r="B31" s="460" t="s">
        <v>293</v>
      </c>
      <c r="C31" s="75"/>
    </row>
    <row r="32" spans="1:3" s="465" customFormat="1" ht="12" customHeight="1">
      <c r="A32" s="459" t="s">
        <v>92</v>
      </c>
      <c r="B32" s="461" t="s">
        <v>294</v>
      </c>
      <c r="C32" s="319"/>
    </row>
    <row r="33" spans="1:3" s="465" customFormat="1" ht="12" customHeight="1" thickBot="1">
      <c r="A33" s="458" t="s">
        <v>93</v>
      </c>
      <c r="B33" s="137" t="s">
        <v>295</v>
      </c>
      <c r="C33" s="82"/>
    </row>
    <row r="34" spans="1:3" s="375" customFormat="1" ht="12" customHeight="1" thickBot="1">
      <c r="A34" s="201" t="s">
        <v>24</v>
      </c>
      <c r="B34" s="119" t="s">
        <v>378</v>
      </c>
      <c r="C34" s="345"/>
    </row>
    <row r="35" spans="1:3" s="375" customFormat="1" ht="12" customHeight="1" thickBot="1">
      <c r="A35" s="201" t="s">
        <v>25</v>
      </c>
      <c r="B35" s="119" t="s">
        <v>410</v>
      </c>
      <c r="C35" s="366"/>
    </row>
    <row r="36" spans="1:3" s="375" customFormat="1" ht="12" customHeight="1" thickBot="1">
      <c r="A36" s="193" t="s">
        <v>26</v>
      </c>
      <c r="B36" s="119" t="s">
        <v>530</v>
      </c>
      <c r="C36" s="367">
        <f>+C8+C20+C25+C26+C30+C34+C35</f>
        <v>7808000</v>
      </c>
    </row>
    <row r="37" spans="1:3" s="375" customFormat="1" ht="12" customHeight="1" thickBot="1">
      <c r="A37" s="236" t="s">
        <v>27</v>
      </c>
      <c r="B37" s="119" t="s">
        <v>412</v>
      </c>
      <c r="C37" s="367">
        <f>+C38+C39+C40</f>
        <v>63296000</v>
      </c>
    </row>
    <row r="38" spans="1:3" s="375" customFormat="1" ht="12" customHeight="1">
      <c r="A38" s="459" t="s">
        <v>413</v>
      </c>
      <c r="B38" s="460" t="s">
        <v>238</v>
      </c>
      <c r="C38" s="75">
        <v>838830</v>
      </c>
    </row>
    <row r="39" spans="1:3" s="375" customFormat="1" ht="12" customHeight="1">
      <c r="A39" s="459" t="s">
        <v>414</v>
      </c>
      <c r="B39" s="461" t="s">
        <v>2</v>
      </c>
      <c r="C39" s="319"/>
    </row>
    <row r="40" spans="1:3" s="465" customFormat="1" ht="12" customHeight="1" thickBot="1">
      <c r="A40" s="458" t="s">
        <v>415</v>
      </c>
      <c r="B40" s="137" t="s">
        <v>416</v>
      </c>
      <c r="C40" s="82">
        <v>62457170</v>
      </c>
    </row>
    <row r="41" spans="1:3" s="465" customFormat="1" ht="15" customHeight="1" thickBot="1">
      <c r="A41" s="236" t="s">
        <v>28</v>
      </c>
      <c r="B41" s="237" t="s">
        <v>417</v>
      </c>
      <c r="C41" s="370">
        <f>+C36+C37</f>
        <v>71104000</v>
      </c>
    </row>
    <row r="42" spans="1:3" s="465" customFormat="1" ht="15" customHeight="1">
      <c r="A42" s="238"/>
      <c r="B42" s="239"/>
      <c r="C42" s="368"/>
    </row>
    <row r="43" spans="1:3" ht="13.5" thickBot="1">
      <c r="A43" s="240"/>
      <c r="B43" s="241"/>
      <c r="C43" s="369"/>
    </row>
    <row r="44" spans="1:3" s="464" customFormat="1" ht="16.5" customHeight="1" thickBot="1">
      <c r="A44" s="242"/>
      <c r="B44" s="243" t="s">
        <v>57</v>
      </c>
      <c r="C44" s="370"/>
    </row>
    <row r="45" spans="1:3" s="466" customFormat="1" ht="12" customHeight="1" thickBot="1">
      <c r="A45" s="201" t="s">
        <v>19</v>
      </c>
      <c r="B45" s="119" t="s">
        <v>418</v>
      </c>
      <c r="C45" s="318">
        <f>SUM(C46:C50)</f>
        <v>70165000</v>
      </c>
    </row>
    <row r="46" spans="1:3" ht="12" customHeight="1">
      <c r="A46" s="458" t="s">
        <v>98</v>
      </c>
      <c r="B46" s="7" t="s">
        <v>50</v>
      </c>
      <c r="C46" s="75">
        <v>33362000</v>
      </c>
    </row>
    <row r="47" spans="1:3" ht="12" customHeight="1">
      <c r="A47" s="458" t="s">
        <v>99</v>
      </c>
      <c r="B47" s="6" t="s">
        <v>183</v>
      </c>
      <c r="C47" s="78">
        <v>6935000</v>
      </c>
    </row>
    <row r="48" spans="1:3" ht="12" customHeight="1">
      <c r="A48" s="458" t="s">
        <v>100</v>
      </c>
      <c r="B48" s="6" t="s">
        <v>140</v>
      </c>
      <c r="C48" s="78">
        <v>29868000</v>
      </c>
    </row>
    <row r="49" spans="1:3" ht="12" customHeight="1">
      <c r="A49" s="458" t="s">
        <v>101</v>
      </c>
      <c r="B49" s="6" t="s">
        <v>184</v>
      </c>
      <c r="C49" s="78"/>
    </row>
    <row r="50" spans="1:3" ht="12" customHeight="1" thickBot="1">
      <c r="A50" s="458" t="s">
        <v>148</v>
      </c>
      <c r="B50" s="6" t="s">
        <v>185</v>
      </c>
      <c r="C50" s="78"/>
    </row>
    <row r="51" spans="1:3" ht="12" customHeight="1" thickBot="1">
      <c r="A51" s="201" t="s">
        <v>20</v>
      </c>
      <c r="B51" s="119" t="s">
        <v>419</v>
      </c>
      <c r="C51" s="318">
        <f>SUM(C52:C54)</f>
        <v>939000</v>
      </c>
    </row>
    <row r="52" spans="1:3" s="466" customFormat="1" ht="12" customHeight="1">
      <c r="A52" s="458" t="s">
        <v>104</v>
      </c>
      <c r="B52" s="7" t="s">
        <v>231</v>
      </c>
      <c r="C52" s="75">
        <v>939000</v>
      </c>
    </row>
    <row r="53" spans="1:3" ht="12" customHeight="1">
      <c r="A53" s="458" t="s">
        <v>105</v>
      </c>
      <c r="B53" s="6" t="s">
        <v>187</v>
      </c>
      <c r="C53" s="78"/>
    </row>
    <row r="54" spans="1:3" ht="12" customHeight="1">
      <c r="A54" s="458" t="s">
        <v>106</v>
      </c>
      <c r="B54" s="6" t="s">
        <v>58</v>
      </c>
      <c r="C54" s="78"/>
    </row>
    <row r="55" spans="1:3" ht="12" customHeight="1" thickBot="1">
      <c r="A55" s="458" t="s">
        <v>107</v>
      </c>
      <c r="B55" s="6" t="s">
        <v>527</v>
      </c>
      <c r="C55" s="78"/>
    </row>
    <row r="56" spans="1:3" ht="15" customHeight="1" thickBot="1">
      <c r="A56" s="201" t="s">
        <v>21</v>
      </c>
      <c r="B56" s="119" t="s">
        <v>13</v>
      </c>
      <c r="C56" s="345"/>
    </row>
    <row r="57" spans="1:3" ht="13.5" thickBot="1">
      <c r="A57" s="201" t="s">
        <v>22</v>
      </c>
      <c r="B57" s="244" t="s">
        <v>532</v>
      </c>
      <c r="C57" s="371">
        <f>+C45+C51+C56</f>
        <v>71104000</v>
      </c>
    </row>
    <row r="58" ht="15" customHeight="1" thickBot="1">
      <c r="C58" s="372"/>
    </row>
    <row r="59" spans="1:3" ht="14.25" customHeight="1" thickBot="1">
      <c r="A59" s="247" t="s">
        <v>522</v>
      </c>
      <c r="B59" s="248"/>
      <c r="C59" s="116">
        <v>13</v>
      </c>
    </row>
    <row r="60" spans="1:3" ht="13.5" thickBot="1">
      <c r="A60" s="247" t="s">
        <v>206</v>
      </c>
      <c r="B60" s="248"/>
      <c r="C60" s="11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245" customWidth="1"/>
    <col min="2" max="2" width="79.125" style="246" customWidth="1"/>
    <col min="3" max="3" width="25.00390625" style="246" customWidth="1"/>
    <col min="4" max="16384" width="9.375" style="246" customWidth="1"/>
  </cols>
  <sheetData>
    <row r="1" spans="1:3" s="225" customFormat="1" ht="21" customHeight="1" thickBot="1">
      <c r="A1" s="224"/>
      <c r="B1" s="226"/>
      <c r="C1" s="569" t="str">
        <f>+CONCATENATE("9.3.1. számú melléklet a 6/2019. (V.30.)önkormányzati rendelethez")</f>
        <v>9.3.1. számú melléklet a 6/2019. (V.30.)önkormányzati rendelethez</v>
      </c>
    </row>
    <row r="2" spans="1:3" s="462" customFormat="1" ht="25.5" customHeight="1">
      <c r="A2" s="413" t="s">
        <v>204</v>
      </c>
      <c r="B2" s="359" t="s">
        <v>731</v>
      </c>
      <c r="C2" s="373" t="s">
        <v>60</v>
      </c>
    </row>
    <row r="3" spans="1:3" s="462" customFormat="1" ht="24.75" thickBot="1">
      <c r="A3" s="456" t="s">
        <v>203</v>
      </c>
      <c r="B3" s="360" t="s">
        <v>420</v>
      </c>
      <c r="C3" s="374" t="s">
        <v>54</v>
      </c>
    </row>
    <row r="4" spans="1:3" s="463" customFormat="1" ht="15.75" customHeight="1" thickBot="1">
      <c r="A4" s="228"/>
      <c r="B4" s="228"/>
      <c r="C4" s="229" t="str">
        <f>'9.3. sz. mell'!C4</f>
        <v>Forintban!</v>
      </c>
    </row>
    <row r="5" spans="1:3" ht="13.5" thickBot="1">
      <c r="A5" s="414" t="s">
        <v>205</v>
      </c>
      <c r="B5" s="230" t="s">
        <v>565</v>
      </c>
      <c r="C5" s="231" t="s">
        <v>55</v>
      </c>
    </row>
    <row r="6" spans="1:3" s="464" customFormat="1" ht="12.75" customHeight="1" thickBot="1">
      <c r="A6" s="193"/>
      <c r="B6" s="194" t="s">
        <v>496</v>
      </c>
      <c r="C6" s="195" t="s">
        <v>497</v>
      </c>
    </row>
    <row r="7" spans="1:3" s="464" customFormat="1" ht="15.75" customHeight="1" thickBot="1">
      <c r="A7" s="232"/>
      <c r="B7" s="233" t="s">
        <v>56</v>
      </c>
      <c r="C7" s="234"/>
    </row>
    <row r="8" spans="1:3" s="375" customFormat="1" ht="12" customHeight="1" thickBot="1">
      <c r="A8" s="193" t="s">
        <v>19</v>
      </c>
      <c r="B8" s="235" t="s">
        <v>523</v>
      </c>
      <c r="C8" s="318">
        <f>SUM(C9:C19)</f>
        <v>7808000</v>
      </c>
    </row>
    <row r="9" spans="1:3" s="375" customFormat="1" ht="12" customHeight="1">
      <c r="A9" s="457" t="s">
        <v>98</v>
      </c>
      <c r="B9" s="8" t="s">
        <v>279</v>
      </c>
      <c r="C9" s="364"/>
    </row>
    <row r="10" spans="1:3" s="375" customFormat="1" ht="12" customHeight="1">
      <c r="A10" s="458" t="s">
        <v>99</v>
      </c>
      <c r="B10" s="6" t="s">
        <v>280</v>
      </c>
      <c r="C10" s="316">
        <v>6010000</v>
      </c>
    </row>
    <row r="11" spans="1:3" s="375" customFormat="1" ht="12" customHeight="1">
      <c r="A11" s="458" t="s">
        <v>100</v>
      </c>
      <c r="B11" s="6" t="s">
        <v>281</v>
      </c>
      <c r="C11" s="316"/>
    </row>
    <row r="12" spans="1:3" s="375" customFormat="1" ht="12" customHeight="1">
      <c r="A12" s="458" t="s">
        <v>101</v>
      </c>
      <c r="B12" s="6" t="s">
        <v>282</v>
      </c>
      <c r="C12" s="316"/>
    </row>
    <row r="13" spans="1:3" s="375" customFormat="1" ht="12" customHeight="1">
      <c r="A13" s="458" t="s">
        <v>148</v>
      </c>
      <c r="B13" s="6" t="s">
        <v>283</v>
      </c>
      <c r="C13" s="316">
        <v>140000</v>
      </c>
    </row>
    <row r="14" spans="1:3" s="375" customFormat="1" ht="12" customHeight="1">
      <c r="A14" s="458" t="s">
        <v>102</v>
      </c>
      <c r="B14" s="6" t="s">
        <v>402</v>
      </c>
      <c r="C14" s="316">
        <v>1658000</v>
      </c>
    </row>
    <row r="15" spans="1:3" s="375" customFormat="1" ht="12" customHeight="1">
      <c r="A15" s="458" t="s">
        <v>103</v>
      </c>
      <c r="B15" s="5" t="s">
        <v>403</v>
      </c>
      <c r="C15" s="316"/>
    </row>
    <row r="16" spans="1:3" s="375" customFormat="1" ht="12" customHeight="1">
      <c r="A16" s="458" t="s">
        <v>113</v>
      </c>
      <c r="B16" s="6" t="s">
        <v>286</v>
      </c>
      <c r="C16" s="365"/>
    </row>
    <row r="17" spans="1:3" s="465" customFormat="1" ht="12" customHeight="1">
      <c r="A17" s="458" t="s">
        <v>114</v>
      </c>
      <c r="B17" s="6" t="s">
        <v>287</v>
      </c>
      <c r="C17" s="316"/>
    </row>
    <row r="18" spans="1:3" s="465" customFormat="1" ht="12" customHeight="1">
      <c r="A18" s="458" t="s">
        <v>115</v>
      </c>
      <c r="B18" s="6" t="s">
        <v>439</v>
      </c>
      <c r="C18" s="317"/>
    </row>
    <row r="19" spans="1:3" s="465" customFormat="1" ht="12" customHeight="1" thickBot="1">
      <c r="A19" s="458" t="s">
        <v>116</v>
      </c>
      <c r="B19" s="5" t="s">
        <v>288</v>
      </c>
      <c r="C19" s="317"/>
    </row>
    <row r="20" spans="1:3" s="375" customFormat="1" ht="12" customHeight="1" thickBot="1">
      <c r="A20" s="193" t="s">
        <v>20</v>
      </c>
      <c r="B20" s="235" t="s">
        <v>404</v>
      </c>
      <c r="C20" s="318">
        <f>SUM(C21:C23)</f>
        <v>0</v>
      </c>
    </row>
    <row r="21" spans="1:3" s="465" customFormat="1" ht="12" customHeight="1">
      <c r="A21" s="458" t="s">
        <v>104</v>
      </c>
      <c r="B21" s="7" t="s">
        <v>260</v>
      </c>
      <c r="C21" s="316"/>
    </row>
    <row r="22" spans="1:3" s="465" customFormat="1" ht="12" customHeight="1">
      <c r="A22" s="458" t="s">
        <v>105</v>
      </c>
      <c r="B22" s="6" t="s">
        <v>405</v>
      </c>
      <c r="C22" s="316"/>
    </row>
    <row r="23" spans="1:3" s="465" customFormat="1" ht="12" customHeight="1">
      <c r="A23" s="458" t="s">
        <v>106</v>
      </c>
      <c r="B23" s="6" t="s">
        <v>406</v>
      </c>
      <c r="C23" s="316"/>
    </row>
    <row r="24" spans="1:3" s="465" customFormat="1" ht="12" customHeight="1" thickBot="1">
      <c r="A24" s="458" t="s">
        <v>107</v>
      </c>
      <c r="B24" s="6" t="s">
        <v>528</v>
      </c>
      <c r="C24" s="316"/>
    </row>
    <row r="25" spans="1:3" s="465" customFormat="1" ht="12" customHeight="1" thickBot="1">
      <c r="A25" s="201" t="s">
        <v>21</v>
      </c>
      <c r="B25" s="119" t="s">
        <v>174</v>
      </c>
      <c r="C25" s="345"/>
    </row>
    <row r="26" spans="1:3" s="465" customFormat="1" ht="12" customHeight="1" thickBot="1">
      <c r="A26" s="201" t="s">
        <v>22</v>
      </c>
      <c r="B26" s="119" t="s">
        <v>407</v>
      </c>
      <c r="C26" s="318">
        <f>+C27+C28</f>
        <v>0</v>
      </c>
    </row>
    <row r="27" spans="1:3" s="465" customFormat="1" ht="12" customHeight="1">
      <c r="A27" s="459" t="s">
        <v>270</v>
      </c>
      <c r="B27" s="460" t="s">
        <v>405</v>
      </c>
      <c r="C27" s="75"/>
    </row>
    <row r="28" spans="1:3" s="465" customFormat="1" ht="12" customHeight="1">
      <c r="A28" s="459" t="s">
        <v>271</v>
      </c>
      <c r="B28" s="461" t="s">
        <v>408</v>
      </c>
      <c r="C28" s="319"/>
    </row>
    <row r="29" spans="1:3" s="465" customFormat="1" ht="12" customHeight="1" thickBot="1">
      <c r="A29" s="458" t="s">
        <v>272</v>
      </c>
      <c r="B29" s="137" t="s">
        <v>529</v>
      </c>
      <c r="C29" s="82"/>
    </row>
    <row r="30" spans="1:3" s="465" customFormat="1" ht="12" customHeight="1" thickBot="1">
      <c r="A30" s="201" t="s">
        <v>23</v>
      </c>
      <c r="B30" s="119" t="s">
        <v>409</v>
      </c>
      <c r="C30" s="318">
        <f>+C31+C32+C33</f>
        <v>0</v>
      </c>
    </row>
    <row r="31" spans="1:3" s="465" customFormat="1" ht="12" customHeight="1">
      <c r="A31" s="459" t="s">
        <v>91</v>
      </c>
      <c r="B31" s="460" t="s">
        <v>293</v>
      </c>
      <c r="C31" s="75"/>
    </row>
    <row r="32" spans="1:3" s="465" customFormat="1" ht="12" customHeight="1">
      <c r="A32" s="459" t="s">
        <v>92</v>
      </c>
      <c r="B32" s="461" t="s">
        <v>294</v>
      </c>
      <c r="C32" s="319"/>
    </row>
    <row r="33" spans="1:3" s="465" customFormat="1" ht="12" customHeight="1" thickBot="1">
      <c r="A33" s="458" t="s">
        <v>93</v>
      </c>
      <c r="B33" s="137" t="s">
        <v>295</v>
      </c>
      <c r="C33" s="82"/>
    </row>
    <row r="34" spans="1:3" s="375" customFormat="1" ht="12" customHeight="1" thickBot="1">
      <c r="A34" s="201" t="s">
        <v>24</v>
      </c>
      <c r="B34" s="119" t="s">
        <v>378</v>
      </c>
      <c r="C34" s="345"/>
    </row>
    <row r="35" spans="1:3" s="375" customFormat="1" ht="12" customHeight="1" thickBot="1">
      <c r="A35" s="201" t="s">
        <v>25</v>
      </c>
      <c r="B35" s="119" t="s">
        <v>410</v>
      </c>
      <c r="C35" s="366"/>
    </row>
    <row r="36" spans="1:3" s="375" customFormat="1" ht="12" customHeight="1" thickBot="1">
      <c r="A36" s="193" t="s">
        <v>26</v>
      </c>
      <c r="B36" s="119" t="s">
        <v>530</v>
      </c>
      <c r="C36" s="367">
        <f>+C8+C20+C25+C26+C30+C34+C35</f>
        <v>7808000</v>
      </c>
    </row>
    <row r="37" spans="1:3" s="375" customFormat="1" ht="12" customHeight="1" thickBot="1">
      <c r="A37" s="236" t="s">
        <v>27</v>
      </c>
      <c r="B37" s="119" t="s">
        <v>412</v>
      </c>
      <c r="C37" s="367">
        <f>+C38+C39+C40</f>
        <v>63296000</v>
      </c>
    </row>
    <row r="38" spans="1:3" s="375" customFormat="1" ht="12" customHeight="1">
      <c r="A38" s="459" t="s">
        <v>413</v>
      </c>
      <c r="B38" s="460" t="s">
        <v>238</v>
      </c>
      <c r="C38" s="75">
        <v>838830</v>
      </c>
    </row>
    <row r="39" spans="1:3" s="375" customFormat="1" ht="12" customHeight="1">
      <c r="A39" s="459" t="s">
        <v>414</v>
      </c>
      <c r="B39" s="461" t="s">
        <v>2</v>
      </c>
      <c r="C39" s="319"/>
    </row>
    <row r="40" spans="1:3" s="465" customFormat="1" ht="12" customHeight="1" thickBot="1">
      <c r="A40" s="458" t="s">
        <v>415</v>
      </c>
      <c r="B40" s="137" t="s">
        <v>416</v>
      </c>
      <c r="C40" s="82">
        <v>62457170</v>
      </c>
    </row>
    <row r="41" spans="1:3" s="465" customFormat="1" ht="15" customHeight="1" thickBot="1">
      <c r="A41" s="236" t="s">
        <v>28</v>
      </c>
      <c r="B41" s="237" t="s">
        <v>417</v>
      </c>
      <c r="C41" s="370">
        <f>+C36+C37</f>
        <v>71104000</v>
      </c>
    </row>
    <row r="42" spans="1:3" s="465" customFormat="1" ht="15" customHeight="1">
      <c r="A42" s="238"/>
      <c r="B42" s="239"/>
      <c r="C42" s="368"/>
    </row>
    <row r="43" spans="1:3" ht="13.5" thickBot="1">
      <c r="A43" s="240"/>
      <c r="B43" s="241"/>
      <c r="C43" s="369"/>
    </row>
    <row r="44" spans="1:3" s="464" customFormat="1" ht="16.5" customHeight="1" thickBot="1">
      <c r="A44" s="242"/>
      <c r="B44" s="243" t="s">
        <v>57</v>
      </c>
      <c r="C44" s="370"/>
    </row>
    <row r="45" spans="1:3" s="466" customFormat="1" ht="12" customHeight="1" thickBot="1">
      <c r="A45" s="201" t="s">
        <v>19</v>
      </c>
      <c r="B45" s="119" t="s">
        <v>418</v>
      </c>
      <c r="C45" s="318">
        <f>SUM(C46:C50)</f>
        <v>70165000</v>
      </c>
    </row>
    <row r="46" spans="1:3" ht="12" customHeight="1">
      <c r="A46" s="458" t="s">
        <v>98</v>
      </c>
      <c r="B46" s="7" t="s">
        <v>50</v>
      </c>
      <c r="C46" s="75">
        <v>33362000</v>
      </c>
    </row>
    <row r="47" spans="1:3" ht="12" customHeight="1">
      <c r="A47" s="458" t="s">
        <v>99</v>
      </c>
      <c r="B47" s="6" t="s">
        <v>183</v>
      </c>
      <c r="C47" s="78">
        <v>6935000</v>
      </c>
    </row>
    <row r="48" spans="1:3" ht="12" customHeight="1">
      <c r="A48" s="458" t="s">
        <v>100</v>
      </c>
      <c r="B48" s="6" t="s">
        <v>140</v>
      </c>
      <c r="C48" s="78">
        <v>29868000</v>
      </c>
    </row>
    <row r="49" spans="1:3" ht="12" customHeight="1">
      <c r="A49" s="458" t="s">
        <v>101</v>
      </c>
      <c r="B49" s="6" t="s">
        <v>184</v>
      </c>
      <c r="C49" s="78"/>
    </row>
    <row r="50" spans="1:3" ht="12" customHeight="1" thickBot="1">
      <c r="A50" s="458" t="s">
        <v>148</v>
      </c>
      <c r="B50" s="6" t="s">
        <v>185</v>
      </c>
      <c r="C50" s="78"/>
    </row>
    <row r="51" spans="1:3" ht="12" customHeight="1" thickBot="1">
      <c r="A51" s="201" t="s">
        <v>20</v>
      </c>
      <c r="B51" s="119" t="s">
        <v>419</v>
      </c>
      <c r="C51" s="318">
        <f>SUM(C52:C54)</f>
        <v>939000</v>
      </c>
    </row>
    <row r="52" spans="1:3" s="466" customFormat="1" ht="12" customHeight="1">
      <c r="A52" s="458" t="s">
        <v>104</v>
      </c>
      <c r="B52" s="7" t="s">
        <v>231</v>
      </c>
      <c r="C52" s="75">
        <v>939000</v>
      </c>
    </row>
    <row r="53" spans="1:3" ht="12" customHeight="1">
      <c r="A53" s="458" t="s">
        <v>105</v>
      </c>
      <c r="B53" s="6" t="s">
        <v>187</v>
      </c>
      <c r="C53" s="78"/>
    </row>
    <row r="54" spans="1:3" ht="12" customHeight="1">
      <c r="A54" s="458" t="s">
        <v>106</v>
      </c>
      <c r="B54" s="6" t="s">
        <v>58</v>
      </c>
      <c r="C54" s="78"/>
    </row>
    <row r="55" spans="1:3" ht="12" customHeight="1" thickBot="1">
      <c r="A55" s="458" t="s">
        <v>107</v>
      </c>
      <c r="B55" s="6" t="s">
        <v>527</v>
      </c>
      <c r="C55" s="78"/>
    </row>
    <row r="56" spans="1:3" ht="15" customHeight="1" thickBot="1">
      <c r="A56" s="201" t="s">
        <v>21</v>
      </c>
      <c r="B56" s="119" t="s">
        <v>13</v>
      </c>
      <c r="C56" s="345"/>
    </row>
    <row r="57" spans="1:3" ht="13.5" thickBot="1">
      <c r="A57" s="201" t="s">
        <v>22</v>
      </c>
      <c r="B57" s="244" t="s">
        <v>532</v>
      </c>
      <c r="C57" s="371">
        <f>+C45+C51+C56</f>
        <v>71104000</v>
      </c>
    </row>
    <row r="58" ht="15" customHeight="1" thickBot="1">
      <c r="C58" s="372"/>
    </row>
    <row r="59" spans="1:3" ht="14.25" customHeight="1" thickBot="1">
      <c r="A59" s="247" t="s">
        <v>522</v>
      </c>
      <c r="B59" s="248"/>
      <c r="C59" s="116">
        <v>13</v>
      </c>
    </row>
    <row r="60" spans="1:3" ht="13.5" thickBot="1">
      <c r="A60" s="247" t="s">
        <v>206</v>
      </c>
      <c r="B60" s="248"/>
      <c r="C60" s="11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245" customWidth="1"/>
    <col min="2" max="2" width="79.125" style="246" customWidth="1"/>
    <col min="3" max="3" width="25.00390625" style="246" customWidth="1"/>
    <col min="4" max="16384" width="9.375" style="246" customWidth="1"/>
  </cols>
  <sheetData>
    <row r="1" spans="1:3" s="225" customFormat="1" ht="21" customHeight="1" thickBot="1">
      <c r="A1" s="224"/>
      <c r="B1" s="226"/>
      <c r="C1" s="569" t="str">
        <f>+CONCATENATE("9.3.2. számú melléklet a 6/2019. (V.30.) önkormányzati rendelethez")</f>
        <v>9.3.2. számú melléklet a 6/2019. (V.30.) önkormányzati rendelethez</v>
      </c>
    </row>
    <row r="2" spans="1:3" s="462" customFormat="1" ht="25.5" customHeight="1">
      <c r="A2" s="413" t="s">
        <v>204</v>
      </c>
      <c r="B2" s="359" t="s">
        <v>731</v>
      </c>
      <c r="C2" s="373" t="s">
        <v>60</v>
      </c>
    </row>
    <row r="3" spans="1:3" s="462" customFormat="1" ht="24.75" thickBot="1">
      <c r="A3" s="456" t="s">
        <v>203</v>
      </c>
      <c r="B3" s="360" t="s">
        <v>421</v>
      </c>
      <c r="C3" s="374" t="s">
        <v>59</v>
      </c>
    </row>
    <row r="4" spans="1:3" s="463" customFormat="1" ht="15.75" customHeight="1" thickBot="1">
      <c r="A4" s="228"/>
      <c r="B4" s="228"/>
      <c r="C4" s="229" t="str">
        <f>'9.3.1. sz. mell'!C4</f>
        <v>Forintban!</v>
      </c>
    </row>
    <row r="5" spans="1:3" ht="13.5" thickBot="1">
      <c r="A5" s="414" t="s">
        <v>205</v>
      </c>
      <c r="B5" s="230" t="s">
        <v>565</v>
      </c>
      <c r="C5" s="231" t="s">
        <v>55</v>
      </c>
    </row>
    <row r="6" spans="1:3" s="464" customFormat="1" ht="12.75" customHeight="1" thickBot="1">
      <c r="A6" s="193"/>
      <c r="B6" s="194" t="s">
        <v>496</v>
      </c>
      <c r="C6" s="195" t="s">
        <v>497</v>
      </c>
    </row>
    <row r="7" spans="1:3" s="464" customFormat="1" ht="15.75" customHeight="1" thickBot="1">
      <c r="A7" s="232"/>
      <c r="B7" s="233" t="s">
        <v>56</v>
      </c>
      <c r="C7" s="234"/>
    </row>
    <row r="8" spans="1:3" s="375" customFormat="1" ht="12" customHeight="1" thickBot="1">
      <c r="A8" s="193" t="s">
        <v>19</v>
      </c>
      <c r="B8" s="235" t="s">
        <v>523</v>
      </c>
      <c r="C8" s="318">
        <f>SUM(C9:C19)</f>
        <v>0</v>
      </c>
    </row>
    <row r="9" spans="1:3" s="375" customFormat="1" ht="12" customHeight="1">
      <c r="A9" s="457" t="s">
        <v>98</v>
      </c>
      <c r="B9" s="8" t="s">
        <v>279</v>
      </c>
      <c r="C9" s="364"/>
    </row>
    <row r="10" spans="1:3" s="375" customFormat="1" ht="12" customHeight="1">
      <c r="A10" s="458" t="s">
        <v>99</v>
      </c>
      <c r="B10" s="6" t="s">
        <v>280</v>
      </c>
      <c r="C10" s="316"/>
    </row>
    <row r="11" spans="1:3" s="375" customFormat="1" ht="12" customHeight="1">
      <c r="A11" s="458" t="s">
        <v>100</v>
      </c>
      <c r="B11" s="6" t="s">
        <v>281</v>
      </c>
      <c r="C11" s="316"/>
    </row>
    <row r="12" spans="1:3" s="375" customFormat="1" ht="12" customHeight="1">
      <c r="A12" s="458" t="s">
        <v>101</v>
      </c>
      <c r="B12" s="6" t="s">
        <v>282</v>
      </c>
      <c r="C12" s="316"/>
    </row>
    <row r="13" spans="1:3" s="375" customFormat="1" ht="12" customHeight="1">
      <c r="A13" s="458" t="s">
        <v>148</v>
      </c>
      <c r="B13" s="6" t="s">
        <v>283</v>
      </c>
      <c r="C13" s="316"/>
    </row>
    <row r="14" spans="1:3" s="375" customFormat="1" ht="12" customHeight="1">
      <c r="A14" s="458" t="s">
        <v>102</v>
      </c>
      <c r="B14" s="6" t="s">
        <v>402</v>
      </c>
      <c r="C14" s="316"/>
    </row>
    <row r="15" spans="1:3" s="375" customFormat="1" ht="12" customHeight="1">
      <c r="A15" s="458" t="s">
        <v>103</v>
      </c>
      <c r="B15" s="5" t="s">
        <v>403</v>
      </c>
      <c r="C15" s="316"/>
    </row>
    <row r="16" spans="1:3" s="375" customFormat="1" ht="12" customHeight="1">
      <c r="A16" s="458" t="s">
        <v>113</v>
      </c>
      <c r="B16" s="6" t="s">
        <v>286</v>
      </c>
      <c r="C16" s="365"/>
    </row>
    <row r="17" spans="1:3" s="465" customFormat="1" ht="12" customHeight="1">
      <c r="A17" s="458" t="s">
        <v>114</v>
      </c>
      <c r="B17" s="6" t="s">
        <v>287</v>
      </c>
      <c r="C17" s="316"/>
    </row>
    <row r="18" spans="1:3" s="465" customFormat="1" ht="12" customHeight="1">
      <c r="A18" s="458" t="s">
        <v>115</v>
      </c>
      <c r="B18" s="6" t="s">
        <v>439</v>
      </c>
      <c r="C18" s="317"/>
    </row>
    <row r="19" spans="1:3" s="465" customFormat="1" ht="12" customHeight="1" thickBot="1">
      <c r="A19" s="458" t="s">
        <v>116</v>
      </c>
      <c r="B19" s="5" t="s">
        <v>288</v>
      </c>
      <c r="C19" s="317"/>
    </row>
    <row r="20" spans="1:3" s="375" customFormat="1" ht="12" customHeight="1" thickBot="1">
      <c r="A20" s="193" t="s">
        <v>20</v>
      </c>
      <c r="B20" s="235" t="s">
        <v>404</v>
      </c>
      <c r="C20" s="318">
        <f>SUM(C21:C23)</f>
        <v>0</v>
      </c>
    </row>
    <row r="21" spans="1:3" s="465" customFormat="1" ht="12" customHeight="1">
      <c r="A21" s="458" t="s">
        <v>104</v>
      </c>
      <c r="B21" s="7" t="s">
        <v>260</v>
      </c>
      <c r="C21" s="316"/>
    </row>
    <row r="22" spans="1:3" s="465" customFormat="1" ht="12" customHeight="1">
      <c r="A22" s="458" t="s">
        <v>105</v>
      </c>
      <c r="B22" s="6" t="s">
        <v>405</v>
      </c>
      <c r="C22" s="316"/>
    </row>
    <row r="23" spans="1:3" s="465" customFormat="1" ht="12" customHeight="1">
      <c r="A23" s="458" t="s">
        <v>106</v>
      </c>
      <c r="B23" s="6" t="s">
        <v>406</v>
      </c>
      <c r="C23" s="316"/>
    </row>
    <row r="24" spans="1:3" s="465" customFormat="1" ht="12" customHeight="1" thickBot="1">
      <c r="A24" s="458" t="s">
        <v>107</v>
      </c>
      <c r="B24" s="6" t="s">
        <v>528</v>
      </c>
      <c r="C24" s="316"/>
    </row>
    <row r="25" spans="1:3" s="465" customFormat="1" ht="12" customHeight="1" thickBot="1">
      <c r="A25" s="201" t="s">
        <v>21</v>
      </c>
      <c r="B25" s="119" t="s">
        <v>174</v>
      </c>
      <c r="C25" s="345"/>
    </row>
    <row r="26" spans="1:3" s="465" customFormat="1" ht="12" customHeight="1" thickBot="1">
      <c r="A26" s="201" t="s">
        <v>22</v>
      </c>
      <c r="B26" s="119" t="s">
        <v>407</v>
      </c>
      <c r="C26" s="318">
        <f>+C27+C28</f>
        <v>0</v>
      </c>
    </row>
    <row r="27" spans="1:3" s="465" customFormat="1" ht="12" customHeight="1">
      <c r="A27" s="459" t="s">
        <v>270</v>
      </c>
      <c r="B27" s="460" t="s">
        <v>405</v>
      </c>
      <c r="C27" s="75"/>
    </row>
    <row r="28" spans="1:3" s="465" customFormat="1" ht="12" customHeight="1">
      <c r="A28" s="459" t="s">
        <v>271</v>
      </c>
      <c r="B28" s="461" t="s">
        <v>408</v>
      </c>
      <c r="C28" s="319"/>
    </row>
    <row r="29" spans="1:3" s="465" customFormat="1" ht="12" customHeight="1" thickBot="1">
      <c r="A29" s="458" t="s">
        <v>272</v>
      </c>
      <c r="B29" s="137" t="s">
        <v>529</v>
      </c>
      <c r="C29" s="82"/>
    </row>
    <row r="30" spans="1:3" s="465" customFormat="1" ht="12" customHeight="1" thickBot="1">
      <c r="A30" s="201" t="s">
        <v>23</v>
      </c>
      <c r="B30" s="119" t="s">
        <v>409</v>
      </c>
      <c r="C30" s="318">
        <f>+C31+C32+C33</f>
        <v>0</v>
      </c>
    </row>
    <row r="31" spans="1:3" s="465" customFormat="1" ht="12" customHeight="1">
      <c r="A31" s="459" t="s">
        <v>91</v>
      </c>
      <c r="B31" s="460" t="s">
        <v>293</v>
      </c>
      <c r="C31" s="75"/>
    </row>
    <row r="32" spans="1:3" s="465" customFormat="1" ht="12" customHeight="1">
      <c r="A32" s="459" t="s">
        <v>92</v>
      </c>
      <c r="B32" s="461" t="s">
        <v>294</v>
      </c>
      <c r="C32" s="319"/>
    </row>
    <row r="33" spans="1:3" s="465" customFormat="1" ht="12" customHeight="1" thickBot="1">
      <c r="A33" s="458" t="s">
        <v>93</v>
      </c>
      <c r="B33" s="137" t="s">
        <v>295</v>
      </c>
      <c r="C33" s="82"/>
    </row>
    <row r="34" spans="1:3" s="375" customFormat="1" ht="12" customHeight="1" thickBot="1">
      <c r="A34" s="201" t="s">
        <v>24</v>
      </c>
      <c r="B34" s="119" t="s">
        <v>378</v>
      </c>
      <c r="C34" s="345"/>
    </row>
    <row r="35" spans="1:3" s="375" customFormat="1" ht="12" customHeight="1" thickBot="1">
      <c r="A35" s="201" t="s">
        <v>25</v>
      </c>
      <c r="B35" s="119" t="s">
        <v>410</v>
      </c>
      <c r="C35" s="366"/>
    </row>
    <row r="36" spans="1:3" s="375" customFormat="1" ht="12" customHeight="1" thickBot="1">
      <c r="A36" s="193" t="s">
        <v>26</v>
      </c>
      <c r="B36" s="119" t="s">
        <v>530</v>
      </c>
      <c r="C36" s="367">
        <f>+C8+C20+C25+C26+C30+C34+C35</f>
        <v>0</v>
      </c>
    </row>
    <row r="37" spans="1:3" s="375" customFormat="1" ht="12" customHeight="1" thickBot="1">
      <c r="A37" s="236" t="s">
        <v>27</v>
      </c>
      <c r="B37" s="119" t="s">
        <v>412</v>
      </c>
      <c r="C37" s="367">
        <f>+C38+C39+C40</f>
        <v>0</v>
      </c>
    </row>
    <row r="38" spans="1:3" s="375" customFormat="1" ht="12" customHeight="1">
      <c r="A38" s="459" t="s">
        <v>413</v>
      </c>
      <c r="B38" s="460" t="s">
        <v>238</v>
      </c>
      <c r="C38" s="75"/>
    </row>
    <row r="39" spans="1:3" s="375" customFormat="1" ht="12" customHeight="1">
      <c r="A39" s="459" t="s">
        <v>414</v>
      </c>
      <c r="B39" s="461" t="s">
        <v>2</v>
      </c>
      <c r="C39" s="319"/>
    </row>
    <row r="40" spans="1:3" s="465" customFormat="1" ht="12" customHeight="1" thickBot="1">
      <c r="A40" s="458" t="s">
        <v>415</v>
      </c>
      <c r="B40" s="137" t="s">
        <v>416</v>
      </c>
      <c r="C40" s="82"/>
    </row>
    <row r="41" spans="1:3" s="465" customFormat="1" ht="15" customHeight="1" thickBot="1">
      <c r="A41" s="236" t="s">
        <v>28</v>
      </c>
      <c r="B41" s="237" t="s">
        <v>417</v>
      </c>
      <c r="C41" s="370">
        <f>+C36+C37</f>
        <v>0</v>
      </c>
    </row>
    <row r="42" spans="1:3" s="465" customFormat="1" ht="15" customHeight="1">
      <c r="A42" s="238"/>
      <c r="B42" s="239"/>
      <c r="C42" s="368"/>
    </row>
    <row r="43" spans="1:3" ht="13.5" thickBot="1">
      <c r="A43" s="240"/>
      <c r="B43" s="241"/>
      <c r="C43" s="369"/>
    </row>
    <row r="44" spans="1:3" s="464" customFormat="1" ht="16.5" customHeight="1" thickBot="1">
      <c r="A44" s="242"/>
      <c r="B44" s="243" t="s">
        <v>57</v>
      </c>
      <c r="C44" s="370"/>
    </row>
    <row r="45" spans="1:3" s="466" customFormat="1" ht="12" customHeight="1" thickBot="1">
      <c r="A45" s="201" t="s">
        <v>19</v>
      </c>
      <c r="B45" s="119" t="s">
        <v>418</v>
      </c>
      <c r="C45" s="318">
        <f>SUM(C46:C50)</f>
        <v>0</v>
      </c>
    </row>
    <row r="46" spans="1:3" ht="12" customHeight="1">
      <c r="A46" s="458" t="s">
        <v>98</v>
      </c>
      <c r="B46" s="7" t="s">
        <v>50</v>
      </c>
      <c r="C46" s="75"/>
    </row>
    <row r="47" spans="1:3" ht="12" customHeight="1">
      <c r="A47" s="458" t="s">
        <v>99</v>
      </c>
      <c r="B47" s="6" t="s">
        <v>183</v>
      </c>
      <c r="C47" s="78"/>
    </row>
    <row r="48" spans="1:3" ht="12" customHeight="1">
      <c r="A48" s="458" t="s">
        <v>100</v>
      </c>
      <c r="B48" s="6" t="s">
        <v>140</v>
      </c>
      <c r="C48" s="78"/>
    </row>
    <row r="49" spans="1:3" ht="12" customHeight="1">
      <c r="A49" s="458" t="s">
        <v>101</v>
      </c>
      <c r="B49" s="6" t="s">
        <v>184</v>
      </c>
      <c r="C49" s="78"/>
    </row>
    <row r="50" spans="1:3" ht="12" customHeight="1" thickBot="1">
      <c r="A50" s="458" t="s">
        <v>148</v>
      </c>
      <c r="B50" s="6" t="s">
        <v>185</v>
      </c>
      <c r="C50" s="78"/>
    </row>
    <row r="51" spans="1:3" ht="12" customHeight="1" thickBot="1">
      <c r="A51" s="201" t="s">
        <v>20</v>
      </c>
      <c r="B51" s="119" t="s">
        <v>419</v>
      </c>
      <c r="C51" s="318">
        <f>SUM(C52:C54)</f>
        <v>0</v>
      </c>
    </row>
    <row r="52" spans="1:3" s="466" customFormat="1" ht="12" customHeight="1">
      <c r="A52" s="458" t="s">
        <v>104</v>
      </c>
      <c r="B52" s="7" t="s">
        <v>231</v>
      </c>
      <c r="C52" s="75"/>
    </row>
    <row r="53" spans="1:3" ht="12" customHeight="1">
      <c r="A53" s="458" t="s">
        <v>105</v>
      </c>
      <c r="B53" s="6" t="s">
        <v>187</v>
      </c>
      <c r="C53" s="78"/>
    </row>
    <row r="54" spans="1:3" ht="12" customHeight="1">
      <c r="A54" s="458" t="s">
        <v>106</v>
      </c>
      <c r="B54" s="6" t="s">
        <v>58</v>
      </c>
      <c r="C54" s="78"/>
    </row>
    <row r="55" spans="1:3" ht="12" customHeight="1" thickBot="1">
      <c r="A55" s="458" t="s">
        <v>107</v>
      </c>
      <c r="B55" s="6" t="s">
        <v>527</v>
      </c>
      <c r="C55" s="78"/>
    </row>
    <row r="56" spans="1:3" ht="15" customHeight="1" thickBot="1">
      <c r="A56" s="201" t="s">
        <v>21</v>
      </c>
      <c r="B56" s="119" t="s">
        <v>13</v>
      </c>
      <c r="C56" s="345"/>
    </row>
    <row r="57" spans="1:3" ht="13.5" thickBot="1">
      <c r="A57" s="201" t="s">
        <v>22</v>
      </c>
      <c r="B57" s="244" t="s">
        <v>532</v>
      </c>
      <c r="C57" s="371">
        <f>+C45+C51+C56</f>
        <v>0</v>
      </c>
    </row>
    <row r="58" ht="15" customHeight="1" thickBot="1">
      <c r="C58" s="372"/>
    </row>
    <row r="59" spans="1:3" ht="14.25" customHeight="1" thickBot="1">
      <c r="A59" s="247" t="s">
        <v>522</v>
      </c>
      <c r="B59" s="248"/>
      <c r="C59" s="116"/>
    </row>
    <row r="60" spans="1:3" ht="13.5" thickBot="1">
      <c r="A60" s="247" t="s">
        <v>206</v>
      </c>
      <c r="B60" s="248"/>
      <c r="C60" s="11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245" customWidth="1"/>
    <col min="2" max="2" width="79.125" style="246" customWidth="1"/>
    <col min="3" max="3" width="25.00390625" style="246" customWidth="1"/>
    <col min="4" max="16384" width="9.375" style="246" customWidth="1"/>
  </cols>
  <sheetData>
    <row r="1" spans="1:3" s="225" customFormat="1" ht="21" customHeight="1" thickBot="1">
      <c r="A1" s="224"/>
      <c r="B1" s="226"/>
      <c r="C1" s="569" t="str">
        <f>+CONCATENATE("9.3.3. számú melléklet a 6/2019. (V.30.) önkormányzati rendelethez")</f>
        <v>9.3.3. számú melléklet a 6/2019. (V.30.) önkormányzati rendelethez</v>
      </c>
    </row>
    <row r="2" spans="1:3" s="462" customFormat="1" ht="25.5" customHeight="1">
      <c r="A2" s="413" t="s">
        <v>204</v>
      </c>
      <c r="B2" s="359" t="s">
        <v>731</v>
      </c>
      <c r="C2" s="373" t="s">
        <v>60</v>
      </c>
    </row>
    <row r="3" spans="1:3" s="462" customFormat="1" ht="24.75" thickBot="1">
      <c r="A3" s="456" t="s">
        <v>203</v>
      </c>
      <c r="B3" s="360" t="s">
        <v>533</v>
      </c>
      <c r="C3" s="374" t="s">
        <v>60</v>
      </c>
    </row>
    <row r="4" spans="1:3" s="463" customFormat="1" ht="15.75" customHeight="1" thickBot="1">
      <c r="A4" s="228"/>
      <c r="B4" s="228"/>
      <c r="C4" s="229" t="str">
        <f>'9.3.2. sz. mell'!C4</f>
        <v>Forintban!</v>
      </c>
    </row>
    <row r="5" spans="1:3" ht="13.5" thickBot="1">
      <c r="A5" s="414" t="s">
        <v>205</v>
      </c>
      <c r="B5" s="230" t="s">
        <v>565</v>
      </c>
      <c r="C5" s="570" t="s">
        <v>55</v>
      </c>
    </row>
    <row r="6" spans="1:3" s="464" customFormat="1" ht="12.75" customHeight="1" thickBot="1">
      <c r="A6" s="193"/>
      <c r="B6" s="194" t="s">
        <v>496</v>
      </c>
      <c r="C6" s="195" t="s">
        <v>497</v>
      </c>
    </row>
    <row r="7" spans="1:3" s="464" customFormat="1" ht="15.75" customHeight="1" thickBot="1">
      <c r="A7" s="232"/>
      <c r="B7" s="233" t="s">
        <v>56</v>
      </c>
      <c r="C7" s="234"/>
    </row>
    <row r="8" spans="1:3" s="375" customFormat="1" ht="12" customHeight="1" thickBot="1">
      <c r="A8" s="193" t="s">
        <v>19</v>
      </c>
      <c r="B8" s="235" t="s">
        <v>523</v>
      </c>
      <c r="C8" s="318">
        <f>SUM(C9:C19)</f>
        <v>0</v>
      </c>
    </row>
    <row r="9" spans="1:3" s="375" customFormat="1" ht="12" customHeight="1">
      <c r="A9" s="457" t="s">
        <v>98</v>
      </c>
      <c r="B9" s="8" t="s">
        <v>279</v>
      </c>
      <c r="C9" s="364"/>
    </row>
    <row r="10" spans="1:3" s="375" customFormat="1" ht="12" customHeight="1">
      <c r="A10" s="458" t="s">
        <v>99</v>
      </c>
      <c r="B10" s="6" t="s">
        <v>280</v>
      </c>
      <c r="C10" s="316"/>
    </row>
    <row r="11" spans="1:3" s="375" customFormat="1" ht="12" customHeight="1">
      <c r="A11" s="458" t="s">
        <v>100</v>
      </c>
      <c r="B11" s="6" t="s">
        <v>281</v>
      </c>
      <c r="C11" s="316"/>
    </row>
    <row r="12" spans="1:3" s="375" customFormat="1" ht="12" customHeight="1">
      <c r="A12" s="458" t="s">
        <v>101</v>
      </c>
      <c r="B12" s="6" t="s">
        <v>282</v>
      </c>
      <c r="C12" s="316"/>
    </row>
    <row r="13" spans="1:3" s="375" customFormat="1" ht="12" customHeight="1">
      <c r="A13" s="458" t="s">
        <v>148</v>
      </c>
      <c r="B13" s="6" t="s">
        <v>283</v>
      </c>
      <c r="C13" s="316"/>
    </row>
    <row r="14" spans="1:3" s="375" customFormat="1" ht="12" customHeight="1">
      <c r="A14" s="458" t="s">
        <v>102</v>
      </c>
      <c r="B14" s="6" t="s">
        <v>402</v>
      </c>
      <c r="C14" s="316"/>
    </row>
    <row r="15" spans="1:3" s="375" customFormat="1" ht="12" customHeight="1">
      <c r="A15" s="458" t="s">
        <v>103</v>
      </c>
      <c r="B15" s="5" t="s">
        <v>403</v>
      </c>
      <c r="C15" s="316"/>
    </row>
    <row r="16" spans="1:3" s="375" customFormat="1" ht="12" customHeight="1">
      <c r="A16" s="458" t="s">
        <v>113</v>
      </c>
      <c r="B16" s="6" t="s">
        <v>286</v>
      </c>
      <c r="C16" s="365"/>
    </row>
    <row r="17" spans="1:3" s="465" customFormat="1" ht="12" customHeight="1">
      <c r="A17" s="458" t="s">
        <v>114</v>
      </c>
      <c r="B17" s="6" t="s">
        <v>287</v>
      </c>
      <c r="C17" s="316"/>
    </row>
    <row r="18" spans="1:3" s="465" customFormat="1" ht="12" customHeight="1">
      <c r="A18" s="458" t="s">
        <v>115</v>
      </c>
      <c r="B18" s="6" t="s">
        <v>439</v>
      </c>
      <c r="C18" s="317"/>
    </row>
    <row r="19" spans="1:3" s="465" customFormat="1" ht="12" customHeight="1" thickBot="1">
      <c r="A19" s="458" t="s">
        <v>116</v>
      </c>
      <c r="B19" s="5" t="s">
        <v>288</v>
      </c>
      <c r="C19" s="317"/>
    </row>
    <row r="20" spans="1:3" s="375" customFormat="1" ht="12" customHeight="1" thickBot="1">
      <c r="A20" s="193" t="s">
        <v>20</v>
      </c>
      <c r="B20" s="235" t="s">
        <v>404</v>
      </c>
      <c r="C20" s="318">
        <f>SUM(C21:C23)</f>
        <v>0</v>
      </c>
    </row>
    <row r="21" spans="1:3" s="465" customFormat="1" ht="12" customHeight="1">
      <c r="A21" s="458" t="s">
        <v>104</v>
      </c>
      <c r="B21" s="7" t="s">
        <v>260</v>
      </c>
      <c r="C21" s="316"/>
    </row>
    <row r="22" spans="1:3" s="465" customFormat="1" ht="12" customHeight="1">
      <c r="A22" s="458" t="s">
        <v>105</v>
      </c>
      <c r="B22" s="6" t="s">
        <v>405</v>
      </c>
      <c r="C22" s="316"/>
    </row>
    <row r="23" spans="1:3" s="465" customFormat="1" ht="12" customHeight="1">
      <c r="A23" s="458" t="s">
        <v>106</v>
      </c>
      <c r="B23" s="6" t="s">
        <v>406</v>
      </c>
      <c r="C23" s="316"/>
    </row>
    <row r="24" spans="1:3" s="465" customFormat="1" ht="12" customHeight="1" thickBot="1">
      <c r="A24" s="458" t="s">
        <v>107</v>
      </c>
      <c r="B24" s="6" t="s">
        <v>528</v>
      </c>
      <c r="C24" s="316"/>
    </row>
    <row r="25" spans="1:3" s="465" customFormat="1" ht="12" customHeight="1" thickBot="1">
      <c r="A25" s="201" t="s">
        <v>21</v>
      </c>
      <c r="B25" s="119" t="s">
        <v>174</v>
      </c>
      <c r="C25" s="345"/>
    </row>
    <row r="26" spans="1:3" s="465" customFormat="1" ht="12" customHeight="1" thickBot="1">
      <c r="A26" s="201" t="s">
        <v>22</v>
      </c>
      <c r="B26" s="119" t="s">
        <v>407</v>
      </c>
      <c r="C26" s="318">
        <f>+C27+C28</f>
        <v>0</v>
      </c>
    </row>
    <row r="27" spans="1:3" s="465" customFormat="1" ht="12" customHeight="1">
      <c r="A27" s="459" t="s">
        <v>270</v>
      </c>
      <c r="B27" s="460" t="s">
        <v>405</v>
      </c>
      <c r="C27" s="75"/>
    </row>
    <row r="28" spans="1:3" s="465" customFormat="1" ht="12" customHeight="1">
      <c r="A28" s="459" t="s">
        <v>271</v>
      </c>
      <c r="B28" s="461" t="s">
        <v>408</v>
      </c>
      <c r="C28" s="319"/>
    </row>
    <row r="29" spans="1:3" s="465" customFormat="1" ht="12" customHeight="1" thickBot="1">
      <c r="A29" s="458" t="s">
        <v>272</v>
      </c>
      <c r="B29" s="137" t="s">
        <v>529</v>
      </c>
      <c r="C29" s="82"/>
    </row>
    <row r="30" spans="1:3" s="465" customFormat="1" ht="12" customHeight="1" thickBot="1">
      <c r="A30" s="201" t="s">
        <v>23</v>
      </c>
      <c r="B30" s="119" t="s">
        <v>409</v>
      </c>
      <c r="C30" s="318">
        <f>+C31+C32+C33</f>
        <v>0</v>
      </c>
    </row>
    <row r="31" spans="1:3" s="465" customFormat="1" ht="12" customHeight="1">
      <c r="A31" s="459" t="s">
        <v>91</v>
      </c>
      <c r="B31" s="460" t="s">
        <v>293</v>
      </c>
      <c r="C31" s="75"/>
    </row>
    <row r="32" spans="1:3" s="465" customFormat="1" ht="12" customHeight="1">
      <c r="A32" s="459" t="s">
        <v>92</v>
      </c>
      <c r="B32" s="461" t="s">
        <v>294</v>
      </c>
      <c r="C32" s="319"/>
    </row>
    <row r="33" spans="1:3" s="465" customFormat="1" ht="12" customHeight="1" thickBot="1">
      <c r="A33" s="458" t="s">
        <v>93</v>
      </c>
      <c r="B33" s="137" t="s">
        <v>295</v>
      </c>
      <c r="C33" s="82"/>
    </row>
    <row r="34" spans="1:3" s="375" customFormat="1" ht="12" customHeight="1" thickBot="1">
      <c r="A34" s="201" t="s">
        <v>24</v>
      </c>
      <c r="B34" s="119" t="s">
        <v>378</v>
      </c>
      <c r="C34" s="345"/>
    </row>
    <row r="35" spans="1:3" s="375" customFormat="1" ht="12" customHeight="1" thickBot="1">
      <c r="A35" s="201" t="s">
        <v>25</v>
      </c>
      <c r="B35" s="119" t="s">
        <v>410</v>
      </c>
      <c r="C35" s="366"/>
    </row>
    <row r="36" spans="1:3" s="375" customFormat="1" ht="12" customHeight="1" thickBot="1">
      <c r="A36" s="193" t="s">
        <v>26</v>
      </c>
      <c r="B36" s="119" t="s">
        <v>530</v>
      </c>
      <c r="C36" s="367">
        <f>+C8+C20+C25+C26+C30+C34+C35</f>
        <v>0</v>
      </c>
    </row>
    <row r="37" spans="1:3" s="375" customFormat="1" ht="12" customHeight="1" thickBot="1">
      <c r="A37" s="236" t="s">
        <v>27</v>
      </c>
      <c r="B37" s="119" t="s">
        <v>412</v>
      </c>
      <c r="C37" s="367">
        <f>+C38+C39+C40</f>
        <v>0</v>
      </c>
    </row>
    <row r="38" spans="1:3" s="375" customFormat="1" ht="12" customHeight="1">
      <c r="A38" s="459" t="s">
        <v>413</v>
      </c>
      <c r="B38" s="460" t="s">
        <v>238</v>
      </c>
      <c r="C38" s="75"/>
    </row>
    <row r="39" spans="1:3" s="375" customFormat="1" ht="12" customHeight="1">
      <c r="A39" s="459" t="s">
        <v>414</v>
      </c>
      <c r="B39" s="461" t="s">
        <v>2</v>
      </c>
      <c r="C39" s="319"/>
    </row>
    <row r="40" spans="1:3" s="465" customFormat="1" ht="12" customHeight="1" thickBot="1">
      <c r="A40" s="458" t="s">
        <v>415</v>
      </c>
      <c r="B40" s="137" t="s">
        <v>416</v>
      </c>
      <c r="C40" s="82"/>
    </row>
    <row r="41" spans="1:3" s="465" customFormat="1" ht="15" customHeight="1" thickBot="1">
      <c r="A41" s="236" t="s">
        <v>28</v>
      </c>
      <c r="B41" s="237" t="s">
        <v>417</v>
      </c>
      <c r="C41" s="370">
        <f>+C36+C37</f>
        <v>0</v>
      </c>
    </row>
    <row r="42" spans="1:3" s="465" customFormat="1" ht="15" customHeight="1">
      <c r="A42" s="238"/>
      <c r="B42" s="239"/>
      <c r="C42" s="368"/>
    </row>
    <row r="43" spans="1:3" ht="13.5" thickBot="1">
      <c r="A43" s="240"/>
      <c r="B43" s="241"/>
      <c r="C43" s="369"/>
    </row>
    <row r="44" spans="1:3" s="464" customFormat="1" ht="16.5" customHeight="1" thickBot="1">
      <c r="A44" s="242"/>
      <c r="B44" s="243" t="s">
        <v>57</v>
      </c>
      <c r="C44" s="370"/>
    </row>
    <row r="45" spans="1:3" s="466" customFormat="1" ht="12" customHeight="1" thickBot="1">
      <c r="A45" s="201" t="s">
        <v>19</v>
      </c>
      <c r="B45" s="119" t="s">
        <v>418</v>
      </c>
      <c r="C45" s="318">
        <f>SUM(C46:C50)</f>
        <v>0</v>
      </c>
    </row>
    <row r="46" spans="1:3" ht="12" customHeight="1">
      <c r="A46" s="458" t="s">
        <v>98</v>
      </c>
      <c r="B46" s="7" t="s">
        <v>50</v>
      </c>
      <c r="C46" s="75"/>
    </row>
    <row r="47" spans="1:3" ht="12" customHeight="1">
      <c r="A47" s="458" t="s">
        <v>99</v>
      </c>
      <c r="B47" s="6" t="s">
        <v>183</v>
      </c>
      <c r="C47" s="78"/>
    </row>
    <row r="48" spans="1:3" ht="12" customHeight="1">
      <c r="A48" s="458" t="s">
        <v>100</v>
      </c>
      <c r="B48" s="6" t="s">
        <v>140</v>
      </c>
      <c r="C48" s="78"/>
    </row>
    <row r="49" spans="1:3" ht="12" customHeight="1">
      <c r="A49" s="458" t="s">
        <v>101</v>
      </c>
      <c r="B49" s="6" t="s">
        <v>184</v>
      </c>
      <c r="C49" s="78"/>
    </row>
    <row r="50" spans="1:3" ht="12" customHeight="1" thickBot="1">
      <c r="A50" s="458" t="s">
        <v>148</v>
      </c>
      <c r="B50" s="6" t="s">
        <v>185</v>
      </c>
      <c r="C50" s="78"/>
    </row>
    <row r="51" spans="1:3" ht="12" customHeight="1" thickBot="1">
      <c r="A51" s="201" t="s">
        <v>20</v>
      </c>
      <c r="B51" s="119" t="s">
        <v>419</v>
      </c>
      <c r="C51" s="318">
        <f>SUM(C52:C54)</f>
        <v>0</v>
      </c>
    </row>
    <row r="52" spans="1:3" s="466" customFormat="1" ht="12" customHeight="1">
      <c r="A52" s="458" t="s">
        <v>104</v>
      </c>
      <c r="B52" s="7" t="s">
        <v>231</v>
      </c>
      <c r="C52" s="75"/>
    </row>
    <row r="53" spans="1:3" ht="12" customHeight="1">
      <c r="A53" s="458" t="s">
        <v>105</v>
      </c>
      <c r="B53" s="6" t="s">
        <v>187</v>
      </c>
      <c r="C53" s="78"/>
    </row>
    <row r="54" spans="1:3" ht="12" customHeight="1">
      <c r="A54" s="458" t="s">
        <v>106</v>
      </c>
      <c r="B54" s="6" t="s">
        <v>58</v>
      </c>
      <c r="C54" s="78"/>
    </row>
    <row r="55" spans="1:3" ht="12" customHeight="1" thickBot="1">
      <c r="A55" s="458" t="s">
        <v>107</v>
      </c>
      <c r="B55" s="6" t="s">
        <v>527</v>
      </c>
      <c r="C55" s="78"/>
    </row>
    <row r="56" spans="1:3" ht="15" customHeight="1" thickBot="1">
      <c r="A56" s="201" t="s">
        <v>21</v>
      </c>
      <c r="B56" s="119" t="s">
        <v>13</v>
      </c>
      <c r="C56" s="345"/>
    </row>
    <row r="57" spans="1:3" ht="13.5" thickBot="1">
      <c r="A57" s="201" t="s">
        <v>22</v>
      </c>
      <c r="B57" s="244" t="s">
        <v>532</v>
      </c>
      <c r="C57" s="371">
        <f>+C45+C51+C56</f>
        <v>0</v>
      </c>
    </row>
    <row r="58" ht="15" customHeight="1" thickBot="1">
      <c r="C58" s="372"/>
    </row>
    <row r="59" spans="1:3" ht="14.25" customHeight="1" thickBot="1">
      <c r="A59" s="247" t="s">
        <v>522</v>
      </c>
      <c r="B59" s="248"/>
      <c r="C59" s="116"/>
    </row>
    <row r="60" spans="1:3" ht="13.5" thickBot="1">
      <c r="A60" s="247" t="s">
        <v>206</v>
      </c>
      <c r="B60" s="248"/>
      <c r="C60" s="11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tabSelected="1" zoomScale="130" zoomScaleNormal="130" workbookViewId="0" topLeftCell="A1">
      <selection activeCell="K19" sqref="K19"/>
    </sheetView>
  </sheetViews>
  <sheetFormatPr defaultColWidth="9.00390625" defaultRowHeight="12.75"/>
  <cols>
    <col min="1" max="1" width="5.50390625" style="45" customWidth="1"/>
    <col min="2" max="2" width="33.125" style="45" customWidth="1"/>
    <col min="3" max="3" width="12.375" style="45" customWidth="1"/>
    <col min="4" max="4" width="11.50390625" style="45" customWidth="1"/>
    <col min="5" max="5" width="11.375" style="45" customWidth="1"/>
    <col min="6" max="6" width="11.00390625" style="45" customWidth="1"/>
    <col min="7" max="7" width="14.375" style="45" customWidth="1"/>
    <col min="8" max="16384" width="9.375" style="45" customWidth="1"/>
  </cols>
  <sheetData>
    <row r="1" spans="1:7" ht="43.5" customHeight="1">
      <c r="A1" s="660" t="s">
        <v>3</v>
      </c>
      <c r="B1" s="660"/>
      <c r="C1" s="660"/>
      <c r="D1" s="660"/>
      <c r="E1" s="660"/>
      <c r="F1" s="660"/>
      <c r="G1" s="660"/>
    </row>
    <row r="3" spans="1:7" s="159" customFormat="1" ht="27" customHeight="1">
      <c r="A3" s="157" t="s">
        <v>210</v>
      </c>
      <c r="B3" s="158"/>
      <c r="C3" s="659" t="s">
        <v>211</v>
      </c>
      <c r="D3" s="659"/>
      <c r="E3" s="659"/>
      <c r="F3" s="659"/>
      <c r="G3" s="659"/>
    </row>
    <row r="4" spans="1:7" s="159" customFormat="1" ht="15.75">
      <c r="A4" s="158"/>
      <c r="B4" s="158"/>
      <c r="C4" s="158"/>
      <c r="D4" s="158"/>
      <c r="E4" s="158"/>
      <c r="F4" s="158"/>
      <c r="G4" s="158"/>
    </row>
    <row r="5" spans="1:7" s="159" customFormat="1" ht="24.75" customHeight="1">
      <c r="A5" s="157" t="s">
        <v>212</v>
      </c>
      <c r="B5" s="158"/>
      <c r="C5" s="659" t="s">
        <v>211</v>
      </c>
      <c r="D5" s="659"/>
      <c r="E5" s="659"/>
      <c r="F5" s="659"/>
      <c r="G5" s="158"/>
    </row>
    <row r="6" spans="1:7" s="160" customFormat="1" ht="12.75">
      <c r="A6" s="210"/>
      <c r="B6" s="210"/>
      <c r="C6" s="210"/>
      <c r="D6" s="210"/>
      <c r="E6" s="210"/>
      <c r="F6" s="210"/>
      <c r="G6" s="210"/>
    </row>
    <row r="7" spans="1:7" s="161" customFormat="1" ht="15" customHeight="1">
      <c r="A7" s="265" t="s">
        <v>568</v>
      </c>
      <c r="B7" s="264"/>
      <c r="C7" s="264"/>
      <c r="D7" s="250"/>
      <c r="E7" s="250"/>
      <c r="F7" s="250"/>
      <c r="G7" s="250"/>
    </row>
    <row r="8" spans="1:7" s="161" customFormat="1" ht="15" customHeight="1" thickBot="1">
      <c r="A8" s="265" t="s">
        <v>213</v>
      </c>
      <c r="B8" s="264"/>
      <c r="C8" s="264"/>
      <c r="D8" s="264"/>
      <c r="E8" s="264"/>
      <c r="F8" s="264"/>
      <c r="G8" s="530" t="str">
        <f>'9.3.3. sz. mell'!C4</f>
        <v>Forintban!</v>
      </c>
    </row>
    <row r="9" spans="1:7" s="74" customFormat="1" ht="42" customHeight="1" thickBot="1">
      <c r="A9" s="190" t="s">
        <v>17</v>
      </c>
      <c r="B9" s="191" t="s">
        <v>214</v>
      </c>
      <c r="C9" s="191" t="s">
        <v>215</v>
      </c>
      <c r="D9" s="191" t="s">
        <v>216</v>
      </c>
      <c r="E9" s="191" t="s">
        <v>217</v>
      </c>
      <c r="F9" s="191" t="s">
        <v>218</v>
      </c>
      <c r="G9" s="192" t="s">
        <v>53</v>
      </c>
    </row>
    <row r="10" spans="1:7" ht="24" customHeight="1">
      <c r="A10" s="251" t="s">
        <v>19</v>
      </c>
      <c r="B10" s="199" t="s">
        <v>219</v>
      </c>
      <c r="C10" s="162"/>
      <c r="D10" s="162"/>
      <c r="E10" s="162"/>
      <c r="F10" s="162"/>
      <c r="G10" s="252">
        <f>SUM(C10:F10)</f>
        <v>0</v>
      </c>
    </row>
    <row r="11" spans="1:7" ht="24" customHeight="1">
      <c r="A11" s="253" t="s">
        <v>20</v>
      </c>
      <c r="B11" s="200" t="s">
        <v>220</v>
      </c>
      <c r="C11" s="163"/>
      <c r="D11" s="163"/>
      <c r="E11" s="163"/>
      <c r="F11" s="163"/>
      <c r="G11" s="254">
        <f aca="true" t="shared" si="0" ref="G11:G16">SUM(C11:F11)</f>
        <v>0</v>
      </c>
    </row>
    <row r="12" spans="1:7" ht="24" customHeight="1">
      <c r="A12" s="253" t="s">
        <v>21</v>
      </c>
      <c r="B12" s="200" t="s">
        <v>221</v>
      </c>
      <c r="C12" s="163"/>
      <c r="D12" s="163"/>
      <c r="E12" s="163"/>
      <c r="F12" s="163"/>
      <c r="G12" s="254">
        <f t="shared" si="0"/>
        <v>0</v>
      </c>
    </row>
    <row r="13" spans="1:7" ht="24" customHeight="1">
      <c r="A13" s="253" t="s">
        <v>22</v>
      </c>
      <c r="B13" s="200" t="s">
        <v>222</v>
      </c>
      <c r="C13" s="163"/>
      <c r="D13" s="163"/>
      <c r="E13" s="163"/>
      <c r="F13" s="163"/>
      <c r="G13" s="254">
        <f t="shared" si="0"/>
        <v>0</v>
      </c>
    </row>
    <row r="14" spans="1:7" ht="24" customHeight="1">
      <c r="A14" s="253" t="s">
        <v>23</v>
      </c>
      <c r="B14" s="200" t="s">
        <v>223</v>
      </c>
      <c r="C14" s="163"/>
      <c r="D14" s="163"/>
      <c r="E14" s="163"/>
      <c r="F14" s="163"/>
      <c r="G14" s="254">
        <f t="shared" si="0"/>
        <v>0</v>
      </c>
    </row>
    <row r="15" spans="1:7" ht="24" customHeight="1" thickBot="1">
      <c r="A15" s="255" t="s">
        <v>24</v>
      </c>
      <c r="B15" s="256" t="s">
        <v>224</v>
      </c>
      <c r="C15" s="164"/>
      <c r="D15" s="164"/>
      <c r="E15" s="164"/>
      <c r="F15" s="164"/>
      <c r="G15" s="257">
        <f t="shared" si="0"/>
        <v>0</v>
      </c>
    </row>
    <row r="16" spans="1:7" s="165" customFormat="1" ht="24" customHeight="1" thickBot="1">
      <c r="A16" s="258" t="s">
        <v>25</v>
      </c>
      <c r="B16" s="259" t="s">
        <v>53</v>
      </c>
      <c r="C16" s="260">
        <f>SUM(C10:C15)</f>
        <v>0</v>
      </c>
      <c r="D16" s="260">
        <f>SUM(D10:D15)</f>
        <v>0</v>
      </c>
      <c r="E16" s="260">
        <f>SUM(E10:E15)</f>
        <v>0</v>
      </c>
      <c r="F16" s="260">
        <f>SUM(F10:F15)</f>
        <v>0</v>
      </c>
      <c r="G16" s="261">
        <f t="shared" si="0"/>
        <v>0</v>
      </c>
    </row>
    <row r="17" spans="1:7" s="160" customFormat="1" ht="12.75">
      <c r="A17" s="210"/>
      <c r="B17" s="210"/>
      <c r="C17" s="210"/>
      <c r="D17" s="210"/>
      <c r="E17" s="210"/>
      <c r="F17" s="210"/>
      <c r="G17" s="210"/>
    </row>
    <row r="18" spans="1:7" s="160" customFormat="1" ht="12.75">
      <c r="A18" s="210"/>
      <c r="B18" s="210"/>
      <c r="C18" s="210"/>
      <c r="D18" s="210"/>
      <c r="E18" s="210"/>
      <c r="F18" s="210"/>
      <c r="G18" s="210"/>
    </row>
    <row r="19" spans="1:7" s="160" customFormat="1" ht="12.75">
      <c r="A19" s="210"/>
      <c r="B19" s="210"/>
      <c r="C19" s="210"/>
      <c r="D19" s="210"/>
      <c r="E19" s="210"/>
      <c r="F19" s="210"/>
      <c r="G19" s="210"/>
    </row>
    <row r="20" spans="1:7" s="160" customFormat="1" ht="15.75">
      <c r="A20" s="159" t="str">
        <f>+CONCATENATE("......................, ",LEFT(ÖSSZEFÜGGÉSEK!A5,4),". .......................... hó ..... nap")</f>
        <v>......................, 2018. .......................... hó ..... nap</v>
      </c>
      <c r="D20" s="210"/>
      <c r="E20" s="210"/>
      <c r="F20" s="210"/>
      <c r="G20" s="210"/>
    </row>
    <row r="21" spans="1:7" s="160" customFormat="1" ht="12.75">
      <c r="A21" s="210"/>
      <c r="B21" s="210"/>
      <c r="C21" s="210"/>
      <c r="D21" s="210"/>
      <c r="E21" s="210"/>
      <c r="F21" s="210"/>
      <c r="G21" s="210"/>
    </row>
    <row r="22" spans="1:7" ht="12.75">
      <c r="A22" s="210"/>
      <c r="B22" s="210"/>
      <c r="C22" s="210"/>
      <c r="D22" s="210"/>
      <c r="E22" s="210"/>
      <c r="F22" s="210"/>
      <c r="G22" s="210"/>
    </row>
    <row r="23" spans="1:7" ht="12.75">
      <c r="A23" s="210"/>
      <c r="B23" s="210"/>
      <c r="C23" s="160"/>
      <c r="D23" s="160"/>
      <c r="E23" s="160"/>
      <c r="F23" s="160"/>
      <c r="G23" s="210"/>
    </row>
    <row r="24" spans="1:7" ht="13.5">
      <c r="A24" s="210"/>
      <c r="B24" s="210"/>
      <c r="C24" s="262"/>
      <c r="D24" s="263" t="s">
        <v>225</v>
      </c>
      <c r="E24" s="263"/>
      <c r="F24" s="262"/>
      <c r="G24" s="210"/>
    </row>
    <row r="25" spans="3:6" ht="13.5">
      <c r="C25" s="166"/>
      <c r="D25" s="167"/>
      <c r="E25" s="167"/>
      <c r="F25" s="166"/>
    </row>
    <row r="26" spans="3:6" ht="13.5">
      <c r="C26" s="166"/>
      <c r="D26" s="167"/>
      <c r="E26" s="167"/>
      <c r="F26" s="166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számú melléklet a 6/2019. (V.30.)önkormányzati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="120" zoomScaleNormal="120" zoomScaleSheetLayoutView="100" workbookViewId="0" topLeftCell="A1">
      <selection activeCell="G155" sqref="G155"/>
    </sheetView>
  </sheetViews>
  <sheetFormatPr defaultColWidth="9.00390625" defaultRowHeight="12.75"/>
  <cols>
    <col min="1" max="1" width="9.00390625" style="389" customWidth="1"/>
    <col min="2" max="2" width="75.875" style="389" customWidth="1"/>
    <col min="3" max="3" width="15.50390625" style="390" customWidth="1"/>
    <col min="4" max="5" width="15.50390625" style="389" customWidth="1"/>
    <col min="6" max="6" width="9.00390625" style="36" customWidth="1"/>
    <col min="7" max="16384" width="9.375" style="36" customWidth="1"/>
  </cols>
  <sheetData>
    <row r="1" spans="1:5" ht="15.75" customHeight="1">
      <c r="A1" s="612" t="s">
        <v>16</v>
      </c>
      <c r="B1" s="612"/>
      <c r="C1" s="612"/>
      <c r="D1" s="612"/>
      <c r="E1" s="612"/>
    </row>
    <row r="2" spans="1:5" ht="15.75" customHeight="1" thickBot="1">
      <c r="A2" s="613" t="s">
        <v>152</v>
      </c>
      <c r="B2" s="613"/>
      <c r="D2" s="136"/>
      <c r="E2" s="308" t="str">
        <f>'10.sz.mell'!G8</f>
        <v>Forintban!</v>
      </c>
    </row>
    <row r="3" spans="1:5" ht="37.5" customHeight="1" thickBot="1">
      <c r="A3" s="21" t="s">
        <v>69</v>
      </c>
      <c r="B3" s="22" t="s">
        <v>18</v>
      </c>
      <c r="C3" s="22" t="str">
        <f>+CONCATENATE(LEFT(ÖSSZEFÜGGÉSEK!A5,4)-2,". évi tény")</f>
        <v>2016. évi tény</v>
      </c>
      <c r="D3" s="412" t="str">
        <f>+CONCATENATE(LEFT(ÖSSZEFÜGGÉSEK!A5,4)-1,". évi várható")</f>
        <v>2017. évi várható</v>
      </c>
      <c r="E3" s="156" t="str">
        <f>+'1.1.sz.mell.'!C3</f>
        <v>2018. évi előirányzat</v>
      </c>
    </row>
    <row r="4" spans="1:5" s="38" customFormat="1" ht="12" customHeight="1" thickBot="1">
      <c r="A4" s="30" t="s">
        <v>496</v>
      </c>
      <c r="B4" s="31" t="s">
        <v>497</v>
      </c>
      <c r="C4" s="31" t="s">
        <v>498</v>
      </c>
      <c r="D4" s="31" t="s">
        <v>500</v>
      </c>
      <c r="E4" s="455" t="s">
        <v>499</v>
      </c>
    </row>
    <row r="5" spans="1:5" s="1" customFormat="1" ht="12" customHeight="1" thickBot="1">
      <c r="A5" s="18" t="s">
        <v>19</v>
      </c>
      <c r="B5" s="19" t="s">
        <v>254</v>
      </c>
      <c r="C5" s="404">
        <f>+C6+C7+C8+C9+C10+C11</f>
        <v>156066151</v>
      </c>
      <c r="D5" s="404">
        <f>+D6+D7+D8+D9+D10+D11</f>
        <v>170466826</v>
      </c>
      <c r="E5" s="266">
        <f>+E6+E7+E8+E9+E10+E11</f>
        <v>173852907</v>
      </c>
    </row>
    <row r="6" spans="1:5" s="1" customFormat="1" ht="12" customHeight="1">
      <c r="A6" s="13" t="s">
        <v>98</v>
      </c>
      <c r="B6" s="423" t="s">
        <v>255</v>
      </c>
      <c r="C6" s="406">
        <v>61122339</v>
      </c>
      <c r="D6" s="406">
        <v>64542866</v>
      </c>
      <c r="E6" s="268">
        <v>67871841</v>
      </c>
    </row>
    <row r="7" spans="1:5" s="1" customFormat="1" ht="12" customHeight="1">
      <c r="A7" s="12" t="s">
        <v>99</v>
      </c>
      <c r="B7" s="424" t="s">
        <v>256</v>
      </c>
      <c r="C7" s="405">
        <v>30928967</v>
      </c>
      <c r="D7" s="405">
        <v>27289360</v>
      </c>
      <c r="E7" s="267">
        <v>28885466</v>
      </c>
    </row>
    <row r="8" spans="1:5" s="1" customFormat="1" ht="12" customHeight="1">
      <c r="A8" s="12" t="s">
        <v>100</v>
      </c>
      <c r="B8" s="424" t="s">
        <v>257</v>
      </c>
      <c r="C8" s="405">
        <v>54715744</v>
      </c>
      <c r="D8" s="405">
        <v>64738582</v>
      </c>
      <c r="E8" s="267">
        <v>65193082</v>
      </c>
    </row>
    <row r="9" spans="1:5" s="1" customFormat="1" ht="12" customHeight="1">
      <c r="A9" s="12" t="s">
        <v>101</v>
      </c>
      <c r="B9" s="424" t="s">
        <v>258</v>
      </c>
      <c r="C9" s="405">
        <v>1987020</v>
      </c>
      <c r="D9" s="405">
        <v>2195302</v>
      </c>
      <c r="E9" s="267">
        <v>2277618</v>
      </c>
    </row>
    <row r="10" spans="1:5" s="1" customFormat="1" ht="12" customHeight="1">
      <c r="A10" s="12" t="s">
        <v>148</v>
      </c>
      <c r="B10" s="295" t="s">
        <v>435</v>
      </c>
      <c r="C10" s="405">
        <v>6183393</v>
      </c>
      <c r="D10" s="405">
        <v>11239163</v>
      </c>
      <c r="E10" s="267">
        <v>6589990</v>
      </c>
    </row>
    <row r="11" spans="1:5" s="1" customFormat="1" ht="12" customHeight="1" thickBot="1">
      <c r="A11" s="14" t="s">
        <v>102</v>
      </c>
      <c r="B11" s="296" t="s">
        <v>436</v>
      </c>
      <c r="C11" s="405">
        <v>1128688</v>
      </c>
      <c r="D11" s="405">
        <v>461553</v>
      </c>
      <c r="E11" s="267">
        <v>3034910</v>
      </c>
    </row>
    <row r="12" spans="1:5" s="1" customFormat="1" ht="12" customHeight="1" thickBot="1">
      <c r="A12" s="18" t="s">
        <v>20</v>
      </c>
      <c r="B12" s="294" t="s">
        <v>259</v>
      </c>
      <c r="C12" s="404">
        <f>+C13+C14+C15+C16+C17</f>
        <v>149081967</v>
      </c>
      <c r="D12" s="404">
        <f>+D13+D14+D15+D16+D17</f>
        <v>93392371</v>
      </c>
      <c r="E12" s="266">
        <f>+E13+E14+E15+E16+E17</f>
        <v>103348234</v>
      </c>
    </row>
    <row r="13" spans="1:5" s="1" customFormat="1" ht="12" customHeight="1">
      <c r="A13" s="13" t="s">
        <v>104</v>
      </c>
      <c r="B13" s="423" t="s">
        <v>260</v>
      </c>
      <c r="C13" s="406"/>
      <c r="D13" s="406"/>
      <c r="E13" s="268"/>
    </row>
    <row r="14" spans="1:5" s="1" customFormat="1" ht="12" customHeight="1">
      <c r="A14" s="12" t="s">
        <v>105</v>
      </c>
      <c r="B14" s="424" t="s">
        <v>261</v>
      </c>
      <c r="C14" s="405"/>
      <c r="D14" s="405"/>
      <c r="E14" s="267"/>
    </row>
    <row r="15" spans="1:5" s="1" customFormat="1" ht="12" customHeight="1">
      <c r="A15" s="12" t="s">
        <v>106</v>
      </c>
      <c r="B15" s="424" t="s">
        <v>425</v>
      </c>
      <c r="C15" s="405"/>
      <c r="D15" s="405"/>
      <c r="E15" s="267"/>
    </row>
    <row r="16" spans="1:5" s="1" customFormat="1" ht="12" customHeight="1">
      <c r="A16" s="12" t="s">
        <v>107</v>
      </c>
      <c r="B16" s="424" t="s">
        <v>426</v>
      </c>
      <c r="C16" s="405"/>
      <c r="D16" s="405"/>
      <c r="E16" s="267"/>
    </row>
    <row r="17" spans="1:5" s="1" customFormat="1" ht="12" customHeight="1">
      <c r="A17" s="12" t="s">
        <v>108</v>
      </c>
      <c r="B17" s="424" t="s">
        <v>262</v>
      </c>
      <c r="C17" s="405">
        <v>149081967</v>
      </c>
      <c r="D17" s="405">
        <v>93392371</v>
      </c>
      <c r="E17" s="267">
        <v>103348234</v>
      </c>
    </row>
    <row r="18" spans="1:5" s="1" customFormat="1" ht="12" customHeight="1" thickBot="1">
      <c r="A18" s="14" t="s">
        <v>117</v>
      </c>
      <c r="B18" s="296" t="s">
        <v>263</v>
      </c>
      <c r="C18" s="407"/>
      <c r="D18" s="407"/>
      <c r="E18" s="269"/>
    </row>
    <row r="19" spans="1:5" s="1" customFormat="1" ht="12" customHeight="1" thickBot="1">
      <c r="A19" s="18" t="s">
        <v>21</v>
      </c>
      <c r="B19" s="19" t="s">
        <v>264</v>
      </c>
      <c r="C19" s="404">
        <f>+C20+C21+C22+C23+C24</f>
        <v>3450437</v>
      </c>
      <c r="D19" s="404">
        <f>+D20+D21+D22+D23+D24</f>
        <v>714050708</v>
      </c>
      <c r="E19" s="266">
        <f>+E20+E21+E22+E23+E24</f>
        <v>159744545</v>
      </c>
    </row>
    <row r="20" spans="1:5" s="1" customFormat="1" ht="12" customHeight="1">
      <c r="A20" s="13" t="s">
        <v>87</v>
      </c>
      <c r="B20" s="423" t="s">
        <v>265</v>
      </c>
      <c r="C20" s="406"/>
      <c r="D20" s="406">
        <v>1600000</v>
      </c>
      <c r="E20" s="268"/>
    </row>
    <row r="21" spans="1:5" s="1" customFormat="1" ht="12" customHeight="1">
      <c r="A21" s="12" t="s">
        <v>88</v>
      </c>
      <c r="B21" s="424" t="s">
        <v>266</v>
      </c>
      <c r="C21" s="405"/>
      <c r="D21" s="405"/>
      <c r="E21" s="267"/>
    </row>
    <row r="22" spans="1:5" s="1" customFormat="1" ht="12" customHeight="1">
      <c r="A22" s="12" t="s">
        <v>89</v>
      </c>
      <c r="B22" s="424" t="s">
        <v>427</v>
      </c>
      <c r="C22" s="405"/>
      <c r="D22" s="405"/>
      <c r="E22" s="267"/>
    </row>
    <row r="23" spans="1:5" s="1" customFormat="1" ht="12" customHeight="1">
      <c r="A23" s="12" t="s">
        <v>90</v>
      </c>
      <c r="B23" s="424" t="s">
        <v>428</v>
      </c>
      <c r="C23" s="405"/>
      <c r="D23" s="405"/>
      <c r="E23" s="267"/>
    </row>
    <row r="24" spans="1:5" s="1" customFormat="1" ht="12" customHeight="1">
      <c r="A24" s="12" t="s">
        <v>171</v>
      </c>
      <c r="B24" s="424" t="s">
        <v>267</v>
      </c>
      <c r="C24" s="405">
        <v>3450437</v>
      </c>
      <c r="D24" s="405">
        <v>712450708</v>
      </c>
      <c r="E24" s="267">
        <v>159744545</v>
      </c>
    </row>
    <row r="25" spans="1:5" s="1" customFormat="1" ht="12" customHeight="1" thickBot="1">
      <c r="A25" s="14" t="s">
        <v>172</v>
      </c>
      <c r="B25" s="425" t="s">
        <v>268</v>
      </c>
      <c r="C25" s="407"/>
      <c r="D25" s="407">
        <v>710339431</v>
      </c>
      <c r="E25" s="269"/>
    </row>
    <row r="26" spans="1:5" s="1" customFormat="1" ht="12" customHeight="1" thickBot="1">
      <c r="A26" s="18" t="s">
        <v>173</v>
      </c>
      <c r="B26" s="19" t="s">
        <v>269</v>
      </c>
      <c r="C26" s="411">
        <f>SUM(C27:C33)</f>
        <v>12384521</v>
      </c>
      <c r="D26" s="411">
        <f>SUM(D27:D33)</f>
        <v>13754697</v>
      </c>
      <c r="E26" s="454">
        <f>SUM(E27:E33)</f>
        <v>16510950</v>
      </c>
    </row>
    <row r="27" spans="1:5" s="1" customFormat="1" ht="12" customHeight="1">
      <c r="A27" s="13" t="s">
        <v>270</v>
      </c>
      <c r="B27" s="423" t="s">
        <v>603</v>
      </c>
      <c r="C27" s="406">
        <v>1469794</v>
      </c>
      <c r="D27" s="406">
        <v>1504507</v>
      </c>
      <c r="E27" s="300">
        <v>1600000</v>
      </c>
    </row>
    <row r="28" spans="1:5" s="1" customFormat="1" ht="12" customHeight="1">
      <c r="A28" s="12" t="s">
        <v>271</v>
      </c>
      <c r="B28" s="424" t="s">
        <v>558</v>
      </c>
      <c r="C28" s="405"/>
      <c r="D28" s="405"/>
      <c r="E28" s="301"/>
    </row>
    <row r="29" spans="1:5" s="1" customFormat="1" ht="12" customHeight="1">
      <c r="A29" s="12" t="s">
        <v>272</v>
      </c>
      <c r="B29" s="424" t="s">
        <v>559</v>
      </c>
      <c r="C29" s="405">
        <v>8974189</v>
      </c>
      <c r="D29" s="405">
        <v>10338429</v>
      </c>
      <c r="E29" s="301">
        <v>12924950</v>
      </c>
    </row>
    <row r="30" spans="1:5" s="1" customFormat="1" ht="12" customHeight="1">
      <c r="A30" s="12" t="s">
        <v>273</v>
      </c>
      <c r="B30" s="424" t="s">
        <v>560</v>
      </c>
      <c r="C30" s="405"/>
      <c r="D30" s="405"/>
      <c r="E30" s="301"/>
    </row>
    <row r="31" spans="1:5" s="1" customFormat="1" ht="12" customHeight="1">
      <c r="A31" s="12" t="s">
        <v>555</v>
      </c>
      <c r="B31" s="424" t="s">
        <v>274</v>
      </c>
      <c r="C31" s="405">
        <v>1838218</v>
      </c>
      <c r="D31" s="405">
        <v>1854420</v>
      </c>
      <c r="E31" s="301">
        <v>1936000</v>
      </c>
    </row>
    <row r="32" spans="1:5" s="1" customFormat="1" ht="12" customHeight="1">
      <c r="A32" s="12" t="s">
        <v>556</v>
      </c>
      <c r="B32" s="424" t="s">
        <v>275</v>
      </c>
      <c r="C32" s="405"/>
      <c r="D32" s="405"/>
      <c r="E32" s="301"/>
    </row>
    <row r="33" spans="1:5" s="1" customFormat="1" ht="12" customHeight="1" thickBot="1">
      <c r="A33" s="14" t="s">
        <v>557</v>
      </c>
      <c r="B33" s="425" t="s">
        <v>276</v>
      </c>
      <c r="C33" s="407">
        <v>102320</v>
      </c>
      <c r="D33" s="407">
        <v>57341</v>
      </c>
      <c r="E33" s="306">
        <v>50000</v>
      </c>
    </row>
    <row r="34" spans="1:5" s="1" customFormat="1" ht="12" customHeight="1" thickBot="1">
      <c r="A34" s="18" t="s">
        <v>23</v>
      </c>
      <c r="B34" s="19" t="s">
        <v>437</v>
      </c>
      <c r="C34" s="404">
        <f>SUM(C35:C45)</f>
        <v>13542515</v>
      </c>
      <c r="D34" s="404">
        <f>SUM(D35:D45)</f>
        <v>14589390</v>
      </c>
      <c r="E34" s="266">
        <f>SUM(E35:E45)</f>
        <v>13315554</v>
      </c>
    </row>
    <row r="35" spans="1:5" s="1" customFormat="1" ht="12" customHeight="1">
      <c r="A35" s="13" t="s">
        <v>91</v>
      </c>
      <c r="B35" s="423" t="s">
        <v>279</v>
      </c>
      <c r="C35" s="406">
        <v>632156</v>
      </c>
      <c r="D35" s="406">
        <v>1411670</v>
      </c>
      <c r="E35" s="268">
        <v>1200000</v>
      </c>
    </row>
    <row r="36" spans="1:5" s="1" customFormat="1" ht="12" customHeight="1">
      <c r="A36" s="12" t="s">
        <v>92</v>
      </c>
      <c r="B36" s="424" t="s">
        <v>280</v>
      </c>
      <c r="C36" s="405">
        <v>9446974</v>
      </c>
      <c r="D36" s="405">
        <v>7858992</v>
      </c>
      <c r="E36" s="267">
        <v>7887000</v>
      </c>
    </row>
    <row r="37" spans="1:5" s="1" customFormat="1" ht="12" customHeight="1">
      <c r="A37" s="12" t="s">
        <v>93</v>
      </c>
      <c r="B37" s="424" t="s">
        <v>281</v>
      </c>
      <c r="C37" s="405">
        <v>251723</v>
      </c>
      <c r="D37" s="405">
        <v>192305</v>
      </c>
      <c r="E37" s="267">
        <v>500000</v>
      </c>
    </row>
    <row r="38" spans="1:5" s="1" customFormat="1" ht="12" customHeight="1">
      <c r="A38" s="12" t="s">
        <v>175</v>
      </c>
      <c r="B38" s="424" t="s">
        <v>282</v>
      </c>
      <c r="C38" s="405"/>
      <c r="D38" s="405"/>
      <c r="E38" s="267"/>
    </row>
    <row r="39" spans="1:5" s="1" customFormat="1" ht="12" customHeight="1">
      <c r="A39" s="12" t="s">
        <v>176</v>
      </c>
      <c r="B39" s="424" t="s">
        <v>283</v>
      </c>
      <c r="C39" s="405">
        <v>271052</v>
      </c>
      <c r="D39" s="405">
        <v>159221</v>
      </c>
      <c r="E39" s="267">
        <v>140000</v>
      </c>
    </row>
    <row r="40" spans="1:5" s="1" customFormat="1" ht="12" customHeight="1">
      <c r="A40" s="12" t="s">
        <v>177</v>
      </c>
      <c r="B40" s="424" t="s">
        <v>284</v>
      </c>
      <c r="C40" s="405">
        <v>2604464</v>
      </c>
      <c r="D40" s="405">
        <v>2374169</v>
      </c>
      <c r="E40" s="267">
        <v>2327683</v>
      </c>
    </row>
    <row r="41" spans="1:5" s="1" customFormat="1" ht="12" customHeight="1">
      <c r="A41" s="12" t="s">
        <v>178</v>
      </c>
      <c r="B41" s="424" t="s">
        <v>285</v>
      </c>
      <c r="C41" s="405"/>
      <c r="D41" s="405"/>
      <c r="E41" s="267"/>
    </row>
    <row r="42" spans="1:5" s="1" customFormat="1" ht="12" customHeight="1">
      <c r="A42" s="12" t="s">
        <v>179</v>
      </c>
      <c r="B42" s="424" t="s">
        <v>561</v>
      </c>
      <c r="C42" s="405">
        <v>3495</v>
      </c>
      <c r="D42" s="405">
        <v>4835</v>
      </c>
      <c r="E42" s="267"/>
    </row>
    <row r="43" spans="1:5" s="1" customFormat="1" ht="12" customHeight="1">
      <c r="A43" s="12" t="s">
        <v>277</v>
      </c>
      <c r="B43" s="424" t="s">
        <v>287</v>
      </c>
      <c r="C43" s="408"/>
      <c r="D43" s="408">
        <v>2405498</v>
      </c>
      <c r="E43" s="270"/>
    </row>
    <row r="44" spans="1:5" s="1" customFormat="1" ht="12" customHeight="1">
      <c r="A44" s="14" t="s">
        <v>278</v>
      </c>
      <c r="B44" s="425" t="s">
        <v>439</v>
      </c>
      <c r="C44" s="409">
        <v>312651</v>
      </c>
      <c r="D44" s="409">
        <v>182700</v>
      </c>
      <c r="E44" s="271">
        <v>955040</v>
      </c>
    </row>
    <row r="45" spans="1:5" s="1" customFormat="1" ht="12" customHeight="1" thickBot="1">
      <c r="A45" s="14" t="s">
        <v>438</v>
      </c>
      <c r="B45" s="296" t="s">
        <v>288</v>
      </c>
      <c r="C45" s="409">
        <v>20000</v>
      </c>
      <c r="D45" s="409"/>
      <c r="E45" s="271">
        <v>305831</v>
      </c>
    </row>
    <row r="46" spans="1:5" s="1" customFormat="1" ht="12" customHeight="1" thickBot="1">
      <c r="A46" s="18" t="s">
        <v>24</v>
      </c>
      <c r="B46" s="19" t="s">
        <v>289</v>
      </c>
      <c r="C46" s="404">
        <f>SUM(C47:C51)</f>
        <v>800000</v>
      </c>
      <c r="D46" s="404">
        <f>SUM(D47:D51)</f>
        <v>0</v>
      </c>
      <c r="E46" s="266">
        <f>SUM(E47:E51)</f>
        <v>0</v>
      </c>
    </row>
    <row r="47" spans="1:5" s="1" customFormat="1" ht="12" customHeight="1">
      <c r="A47" s="13" t="s">
        <v>94</v>
      </c>
      <c r="B47" s="423" t="s">
        <v>293</v>
      </c>
      <c r="C47" s="469"/>
      <c r="D47" s="469"/>
      <c r="E47" s="293"/>
    </row>
    <row r="48" spans="1:5" s="1" customFormat="1" ht="12" customHeight="1">
      <c r="A48" s="12" t="s">
        <v>95</v>
      </c>
      <c r="B48" s="424" t="s">
        <v>294</v>
      </c>
      <c r="C48" s="408">
        <v>800000</v>
      </c>
      <c r="D48" s="408"/>
      <c r="E48" s="270"/>
    </row>
    <row r="49" spans="1:5" s="1" customFormat="1" ht="12" customHeight="1">
      <c r="A49" s="12" t="s">
        <v>290</v>
      </c>
      <c r="B49" s="424" t="s">
        <v>295</v>
      </c>
      <c r="C49" s="408"/>
      <c r="D49" s="408"/>
      <c r="E49" s="270"/>
    </row>
    <row r="50" spans="1:5" s="1" customFormat="1" ht="12" customHeight="1">
      <c r="A50" s="12" t="s">
        <v>291</v>
      </c>
      <c r="B50" s="424" t="s">
        <v>296</v>
      </c>
      <c r="C50" s="408"/>
      <c r="D50" s="408"/>
      <c r="E50" s="270"/>
    </row>
    <row r="51" spans="1:5" s="1" customFormat="1" ht="12" customHeight="1" thickBot="1">
      <c r="A51" s="14" t="s">
        <v>292</v>
      </c>
      <c r="B51" s="296" t="s">
        <v>297</v>
      </c>
      <c r="C51" s="409"/>
      <c r="D51" s="409"/>
      <c r="E51" s="271"/>
    </row>
    <row r="52" spans="1:5" s="1" customFormat="1" ht="12" customHeight="1" thickBot="1">
      <c r="A52" s="18" t="s">
        <v>180</v>
      </c>
      <c r="B52" s="19" t="s">
        <v>298</v>
      </c>
      <c r="C52" s="404">
        <f>SUM(C53:C55)</f>
        <v>24000</v>
      </c>
      <c r="D52" s="404">
        <f>SUM(D53:D55)</f>
        <v>24000</v>
      </c>
      <c r="E52" s="266">
        <f>SUM(E53:E55)</f>
        <v>0</v>
      </c>
    </row>
    <row r="53" spans="1:5" s="1" customFormat="1" ht="12" customHeight="1">
      <c r="A53" s="13" t="s">
        <v>96</v>
      </c>
      <c r="B53" s="423" t="s">
        <v>299</v>
      </c>
      <c r="C53" s="406"/>
      <c r="D53" s="406"/>
      <c r="E53" s="268"/>
    </row>
    <row r="54" spans="1:5" s="1" customFormat="1" ht="12" customHeight="1">
      <c r="A54" s="12" t="s">
        <v>97</v>
      </c>
      <c r="B54" s="424" t="s">
        <v>429</v>
      </c>
      <c r="C54" s="405">
        <v>24000</v>
      </c>
      <c r="D54" s="405">
        <v>24000</v>
      </c>
      <c r="E54" s="267"/>
    </row>
    <row r="55" spans="1:5" s="1" customFormat="1" ht="12" customHeight="1">
      <c r="A55" s="12" t="s">
        <v>302</v>
      </c>
      <c r="B55" s="424" t="s">
        <v>300</v>
      </c>
      <c r="C55" s="405"/>
      <c r="D55" s="405"/>
      <c r="E55" s="267"/>
    </row>
    <row r="56" spans="1:5" s="1" customFormat="1" ht="12" customHeight="1" thickBot="1">
      <c r="A56" s="14" t="s">
        <v>303</v>
      </c>
      <c r="B56" s="296" t="s">
        <v>301</v>
      </c>
      <c r="C56" s="407"/>
      <c r="D56" s="407"/>
      <c r="E56" s="269"/>
    </row>
    <row r="57" spans="1:5" s="1" customFormat="1" ht="12" customHeight="1" thickBot="1">
      <c r="A57" s="18" t="s">
        <v>26</v>
      </c>
      <c r="B57" s="294" t="s">
        <v>304</v>
      </c>
      <c r="C57" s="404">
        <f>SUM(C58:C60)</f>
        <v>50000</v>
      </c>
      <c r="D57" s="404">
        <f>SUM(D58:D60)</f>
        <v>50000</v>
      </c>
      <c r="E57" s="266">
        <f>SUM(E58:E60)</f>
        <v>0</v>
      </c>
    </row>
    <row r="58" spans="1:5" s="1" customFormat="1" ht="12" customHeight="1">
      <c r="A58" s="13" t="s">
        <v>181</v>
      </c>
      <c r="B58" s="423" t="s">
        <v>306</v>
      </c>
      <c r="C58" s="408"/>
      <c r="D58" s="408"/>
      <c r="E58" s="270"/>
    </row>
    <row r="59" spans="1:5" s="1" customFormat="1" ht="12" customHeight="1">
      <c r="A59" s="12" t="s">
        <v>182</v>
      </c>
      <c r="B59" s="424" t="s">
        <v>430</v>
      </c>
      <c r="C59" s="408"/>
      <c r="D59" s="408"/>
      <c r="E59" s="270"/>
    </row>
    <row r="60" spans="1:5" s="1" customFormat="1" ht="12" customHeight="1">
      <c r="A60" s="12" t="s">
        <v>232</v>
      </c>
      <c r="B60" s="424" t="s">
        <v>307</v>
      </c>
      <c r="C60" s="408">
        <v>50000</v>
      </c>
      <c r="D60" s="408">
        <v>50000</v>
      </c>
      <c r="E60" s="270"/>
    </row>
    <row r="61" spans="1:5" s="1" customFormat="1" ht="12" customHeight="1" thickBot="1">
      <c r="A61" s="14" t="s">
        <v>305</v>
      </c>
      <c r="B61" s="296" t="s">
        <v>308</v>
      </c>
      <c r="C61" s="408"/>
      <c r="D61" s="408"/>
      <c r="E61" s="270"/>
    </row>
    <row r="62" spans="1:5" s="1" customFormat="1" ht="12" customHeight="1" thickBot="1">
      <c r="A62" s="495" t="s">
        <v>479</v>
      </c>
      <c r="B62" s="19" t="s">
        <v>309</v>
      </c>
      <c r="C62" s="411">
        <f>+C5+C12+C19+C26+C34+C46+C52+C57</f>
        <v>335399591</v>
      </c>
      <c r="D62" s="411">
        <f>+D5+D12+D19+D26+D34+D46+D52+D57</f>
        <v>1006327992</v>
      </c>
      <c r="E62" s="454">
        <f>+E5+E12+E19+E26+E34+E46+E52+E57</f>
        <v>466772190</v>
      </c>
    </row>
    <row r="63" spans="1:5" s="1" customFormat="1" ht="12" customHeight="1" thickBot="1">
      <c r="A63" s="470" t="s">
        <v>310</v>
      </c>
      <c r="B63" s="294" t="s">
        <v>546</v>
      </c>
      <c r="C63" s="404">
        <f>SUM(C64:C66)</f>
        <v>0</v>
      </c>
      <c r="D63" s="404">
        <f>SUM(D64:D66)</f>
        <v>0</v>
      </c>
      <c r="E63" s="266">
        <f>SUM(E64:E66)</f>
        <v>0</v>
      </c>
    </row>
    <row r="64" spans="1:5" s="1" customFormat="1" ht="12" customHeight="1">
      <c r="A64" s="13" t="s">
        <v>339</v>
      </c>
      <c r="B64" s="423" t="s">
        <v>312</v>
      </c>
      <c r="C64" s="408"/>
      <c r="D64" s="408"/>
      <c r="E64" s="270"/>
    </row>
    <row r="65" spans="1:5" s="1" customFormat="1" ht="12" customHeight="1">
      <c r="A65" s="12" t="s">
        <v>348</v>
      </c>
      <c r="B65" s="424" t="s">
        <v>313</v>
      </c>
      <c r="C65" s="408"/>
      <c r="D65" s="408"/>
      <c r="E65" s="270"/>
    </row>
    <row r="66" spans="1:5" s="1" customFormat="1" ht="12" customHeight="1" thickBot="1">
      <c r="A66" s="14" t="s">
        <v>349</v>
      </c>
      <c r="B66" s="489" t="s">
        <v>464</v>
      </c>
      <c r="C66" s="408"/>
      <c r="D66" s="408"/>
      <c r="E66" s="270"/>
    </row>
    <row r="67" spans="1:5" s="1" customFormat="1" ht="12" customHeight="1" thickBot="1">
      <c r="A67" s="470" t="s">
        <v>315</v>
      </c>
      <c r="B67" s="294" t="s">
        <v>316</v>
      </c>
      <c r="C67" s="404">
        <f>SUM(C68:C71)</f>
        <v>0</v>
      </c>
      <c r="D67" s="404">
        <f>SUM(D68:D71)</f>
        <v>0</v>
      </c>
      <c r="E67" s="266">
        <f>SUM(E68:E71)</f>
        <v>0</v>
      </c>
    </row>
    <row r="68" spans="1:5" s="1" customFormat="1" ht="12" customHeight="1">
      <c r="A68" s="13" t="s">
        <v>149</v>
      </c>
      <c r="B68" s="578" t="s">
        <v>317</v>
      </c>
      <c r="C68" s="408"/>
      <c r="D68" s="408"/>
      <c r="E68" s="270"/>
    </row>
    <row r="69" spans="1:7" s="1" customFormat="1" ht="13.5" customHeight="1">
      <c r="A69" s="12" t="s">
        <v>150</v>
      </c>
      <c r="B69" s="578" t="s">
        <v>574</v>
      </c>
      <c r="C69" s="408"/>
      <c r="D69" s="408"/>
      <c r="E69" s="270"/>
      <c r="G69" s="39"/>
    </row>
    <row r="70" spans="1:5" s="1" customFormat="1" ht="12" customHeight="1">
      <c r="A70" s="12" t="s">
        <v>340</v>
      </c>
      <c r="B70" s="578" t="s">
        <v>318</v>
      </c>
      <c r="C70" s="408"/>
      <c r="D70" s="408"/>
      <c r="E70" s="270"/>
    </row>
    <row r="71" spans="1:5" s="1" customFormat="1" ht="12" customHeight="1" thickBot="1">
      <c r="A71" s="14" t="s">
        <v>341</v>
      </c>
      <c r="B71" s="579" t="s">
        <v>575</v>
      </c>
      <c r="C71" s="408"/>
      <c r="D71" s="408"/>
      <c r="E71" s="270"/>
    </row>
    <row r="72" spans="1:5" s="1" customFormat="1" ht="12" customHeight="1" thickBot="1">
      <c r="A72" s="470" t="s">
        <v>319</v>
      </c>
      <c r="B72" s="294" t="s">
        <v>320</v>
      </c>
      <c r="C72" s="404">
        <f>SUM(C73:C74)</f>
        <v>39693000</v>
      </c>
      <c r="D72" s="404">
        <f>SUM(D73:D74)</f>
        <v>34936549</v>
      </c>
      <c r="E72" s="266">
        <f>SUM(E73:E74)</f>
        <v>180388060</v>
      </c>
    </row>
    <row r="73" spans="1:5" s="1" customFormat="1" ht="12" customHeight="1">
      <c r="A73" s="13" t="s">
        <v>342</v>
      </c>
      <c r="B73" s="423" t="s">
        <v>321</v>
      </c>
      <c r="C73" s="408">
        <v>39693000</v>
      </c>
      <c r="D73" s="408">
        <v>34936549</v>
      </c>
      <c r="E73" s="270">
        <v>180388060</v>
      </c>
    </row>
    <row r="74" spans="1:5" s="1" customFormat="1" ht="12" customHeight="1" thickBot="1">
      <c r="A74" s="14" t="s">
        <v>343</v>
      </c>
      <c r="B74" s="296" t="s">
        <v>322</v>
      </c>
      <c r="C74" s="408"/>
      <c r="D74" s="408"/>
      <c r="E74" s="270"/>
    </row>
    <row r="75" spans="1:5" s="1" customFormat="1" ht="12" customHeight="1" thickBot="1">
      <c r="A75" s="470" t="s">
        <v>323</v>
      </c>
      <c r="B75" s="294" t="s">
        <v>324</v>
      </c>
      <c r="C75" s="404">
        <f>SUM(C76:C78)</f>
        <v>5736590</v>
      </c>
      <c r="D75" s="404">
        <f>SUM(D76:D78)</f>
        <v>5994900</v>
      </c>
      <c r="E75" s="266">
        <f>SUM(E76:E78)</f>
        <v>2419077</v>
      </c>
    </row>
    <row r="76" spans="1:5" s="1" customFormat="1" ht="12" customHeight="1">
      <c r="A76" s="13" t="s">
        <v>344</v>
      </c>
      <c r="B76" s="423" t="s">
        <v>325</v>
      </c>
      <c r="C76" s="408">
        <v>5736590</v>
      </c>
      <c r="D76" s="408">
        <v>5994900</v>
      </c>
      <c r="E76" s="270">
        <v>2419077</v>
      </c>
    </row>
    <row r="77" spans="1:5" s="1" customFormat="1" ht="12" customHeight="1">
      <c r="A77" s="12" t="s">
        <v>345</v>
      </c>
      <c r="B77" s="424" t="s">
        <v>326</v>
      </c>
      <c r="C77" s="408"/>
      <c r="D77" s="408"/>
      <c r="E77" s="270"/>
    </row>
    <row r="78" spans="1:5" s="1" customFormat="1" ht="12" customHeight="1" thickBot="1">
      <c r="A78" s="14" t="s">
        <v>346</v>
      </c>
      <c r="B78" s="296" t="s">
        <v>576</v>
      </c>
      <c r="C78" s="408"/>
      <c r="D78" s="408"/>
      <c r="E78" s="270"/>
    </row>
    <row r="79" spans="1:5" s="1" customFormat="1" ht="12" customHeight="1" thickBot="1">
      <c r="A79" s="470" t="s">
        <v>327</v>
      </c>
      <c r="B79" s="294" t="s">
        <v>347</v>
      </c>
      <c r="C79" s="404">
        <f>SUM(C80:C83)</f>
        <v>0</v>
      </c>
      <c r="D79" s="404">
        <f>SUM(D80:D83)</f>
        <v>0</v>
      </c>
      <c r="E79" s="266">
        <f>SUM(E80:E83)</f>
        <v>0</v>
      </c>
    </row>
    <row r="80" spans="1:5" s="1" customFormat="1" ht="12" customHeight="1">
      <c r="A80" s="427" t="s">
        <v>328</v>
      </c>
      <c r="B80" s="423" t="s">
        <v>329</v>
      </c>
      <c r="C80" s="408"/>
      <c r="D80" s="408"/>
      <c r="E80" s="270"/>
    </row>
    <row r="81" spans="1:5" s="1" customFormat="1" ht="12" customHeight="1">
      <c r="A81" s="428" t="s">
        <v>330</v>
      </c>
      <c r="B81" s="424" t="s">
        <v>331</v>
      </c>
      <c r="C81" s="408"/>
      <c r="D81" s="408"/>
      <c r="E81" s="270"/>
    </row>
    <row r="82" spans="1:5" s="1" customFormat="1" ht="12" customHeight="1">
      <c r="A82" s="428" t="s">
        <v>332</v>
      </c>
      <c r="B82" s="424" t="s">
        <v>333</v>
      </c>
      <c r="C82" s="408"/>
      <c r="D82" s="408"/>
      <c r="E82" s="270"/>
    </row>
    <row r="83" spans="1:5" s="1" customFormat="1" ht="12" customHeight="1" thickBot="1">
      <c r="A83" s="429" t="s">
        <v>334</v>
      </c>
      <c r="B83" s="296" t="s">
        <v>335</v>
      </c>
      <c r="C83" s="408"/>
      <c r="D83" s="408"/>
      <c r="E83" s="270"/>
    </row>
    <row r="84" spans="1:5" s="1" customFormat="1" ht="12" customHeight="1" thickBot="1">
      <c r="A84" s="470" t="s">
        <v>336</v>
      </c>
      <c r="B84" s="294" t="s">
        <v>478</v>
      </c>
      <c r="C84" s="472"/>
      <c r="D84" s="472"/>
      <c r="E84" s="473"/>
    </row>
    <row r="85" spans="1:5" s="1" customFormat="1" ht="12" customHeight="1" thickBot="1">
      <c r="A85" s="470" t="s">
        <v>338</v>
      </c>
      <c r="B85" s="294" t="s">
        <v>337</v>
      </c>
      <c r="C85" s="472"/>
      <c r="D85" s="472"/>
      <c r="E85" s="473"/>
    </row>
    <row r="86" spans="1:5" s="1" customFormat="1" ht="12" customHeight="1" thickBot="1">
      <c r="A86" s="470" t="s">
        <v>350</v>
      </c>
      <c r="B86" s="430" t="s">
        <v>481</v>
      </c>
      <c r="C86" s="411">
        <f>+C63+C67+C72+C75+C79+C85+C84</f>
        <v>45429590</v>
      </c>
      <c r="D86" s="411">
        <f>+D63+D67+D72+D75+D79+D85+D84</f>
        <v>40931449</v>
      </c>
      <c r="E86" s="454">
        <f>+E63+E67+E72+E75+E79+E85+E84</f>
        <v>182807137</v>
      </c>
    </row>
    <row r="87" spans="1:5" s="1" customFormat="1" ht="12" customHeight="1" thickBot="1">
      <c r="A87" s="471" t="s">
        <v>480</v>
      </c>
      <c r="B87" s="431" t="s">
        <v>482</v>
      </c>
      <c r="C87" s="411">
        <f>+C62+C86</f>
        <v>380829181</v>
      </c>
      <c r="D87" s="411">
        <f>+D62+D86</f>
        <v>1047259441</v>
      </c>
      <c r="E87" s="454">
        <f>+E62+E86</f>
        <v>649579327</v>
      </c>
    </row>
    <row r="88" spans="1:5" s="1" customFormat="1" ht="12" customHeight="1">
      <c r="A88" s="376"/>
      <c r="B88" s="377"/>
      <c r="C88" s="378"/>
      <c r="D88" s="379"/>
      <c r="E88" s="380"/>
    </row>
    <row r="89" spans="1:5" s="1" customFormat="1" ht="12" customHeight="1">
      <c r="A89" s="612" t="s">
        <v>48</v>
      </c>
      <c r="B89" s="612"/>
      <c r="C89" s="612"/>
      <c r="D89" s="612"/>
      <c r="E89" s="612"/>
    </row>
    <row r="90" spans="1:5" s="1" customFormat="1" ht="12" customHeight="1" thickBot="1">
      <c r="A90" s="614" t="s">
        <v>153</v>
      </c>
      <c r="B90" s="614"/>
      <c r="C90" s="390"/>
      <c r="D90" s="136"/>
      <c r="E90" s="308" t="str">
        <f>E2</f>
        <v>Forintban!</v>
      </c>
    </row>
    <row r="91" spans="1:6" s="1" customFormat="1" ht="24" customHeight="1" thickBot="1">
      <c r="A91" s="21" t="s">
        <v>17</v>
      </c>
      <c r="B91" s="22" t="s">
        <v>49</v>
      </c>
      <c r="C91" s="22" t="str">
        <f>+C3</f>
        <v>2016. évi tény</v>
      </c>
      <c r="D91" s="22" t="str">
        <f>+D3</f>
        <v>2017. évi várható</v>
      </c>
      <c r="E91" s="156" t="str">
        <f>+E3</f>
        <v>2018. évi előirányzat</v>
      </c>
      <c r="F91" s="144"/>
    </row>
    <row r="92" spans="1:6" s="1" customFormat="1" ht="12" customHeight="1" thickBot="1">
      <c r="A92" s="30" t="s">
        <v>496</v>
      </c>
      <c r="B92" s="31" t="s">
        <v>497</v>
      </c>
      <c r="C92" s="31" t="s">
        <v>498</v>
      </c>
      <c r="D92" s="31" t="s">
        <v>500</v>
      </c>
      <c r="E92" s="455" t="s">
        <v>499</v>
      </c>
      <c r="F92" s="144"/>
    </row>
    <row r="93" spans="1:6" s="1" customFormat="1" ht="15" customHeight="1" thickBot="1">
      <c r="A93" s="20" t="s">
        <v>19</v>
      </c>
      <c r="B93" s="26" t="s">
        <v>440</v>
      </c>
      <c r="C93" s="403">
        <f>C94+C95+C96+C97+C98+C111</f>
        <v>334696973</v>
      </c>
      <c r="D93" s="403">
        <f>D94+D95+D96+D97+D98+D111</f>
        <v>398740120</v>
      </c>
      <c r="E93" s="499">
        <f>E94+E95+E96+E97+E98+E111</f>
        <v>386568007</v>
      </c>
      <c r="F93" s="144"/>
    </row>
    <row r="94" spans="1:5" s="1" customFormat="1" ht="12.75" customHeight="1">
      <c r="A94" s="15" t="s">
        <v>98</v>
      </c>
      <c r="B94" s="8" t="s">
        <v>50</v>
      </c>
      <c r="C94" s="506">
        <v>193616371</v>
      </c>
      <c r="D94" s="506">
        <v>153783550</v>
      </c>
      <c r="E94" s="500">
        <v>154288150</v>
      </c>
    </row>
    <row r="95" spans="1:5" ht="16.5" customHeight="1">
      <c r="A95" s="12" t="s">
        <v>99</v>
      </c>
      <c r="B95" s="6" t="s">
        <v>183</v>
      </c>
      <c r="C95" s="405">
        <v>36742447</v>
      </c>
      <c r="D95" s="405">
        <v>26631428</v>
      </c>
      <c r="E95" s="267">
        <v>25215160</v>
      </c>
    </row>
    <row r="96" spans="1:5" ht="15.75">
      <c r="A96" s="12" t="s">
        <v>100</v>
      </c>
      <c r="B96" s="6" t="s">
        <v>140</v>
      </c>
      <c r="C96" s="407">
        <v>58338436</v>
      </c>
      <c r="D96" s="407">
        <v>164483949</v>
      </c>
      <c r="E96" s="269">
        <v>142679049</v>
      </c>
    </row>
    <row r="97" spans="1:5" s="38" customFormat="1" ht="12" customHeight="1">
      <c r="A97" s="12" t="s">
        <v>101</v>
      </c>
      <c r="B97" s="9" t="s">
        <v>184</v>
      </c>
      <c r="C97" s="407">
        <v>11447627</v>
      </c>
      <c r="D97" s="407">
        <v>15403759</v>
      </c>
      <c r="E97" s="269">
        <v>18293000</v>
      </c>
    </row>
    <row r="98" spans="1:5" ht="12" customHeight="1">
      <c r="A98" s="12" t="s">
        <v>112</v>
      </c>
      <c r="B98" s="17" t="s">
        <v>185</v>
      </c>
      <c r="C98" s="407">
        <v>34552092</v>
      </c>
      <c r="D98" s="407">
        <v>38437434</v>
      </c>
      <c r="E98" s="269">
        <v>44092648</v>
      </c>
    </row>
    <row r="99" spans="1:5" ht="12" customHeight="1">
      <c r="A99" s="12" t="s">
        <v>102</v>
      </c>
      <c r="B99" s="6" t="s">
        <v>445</v>
      </c>
      <c r="C99" s="407">
        <v>29841</v>
      </c>
      <c r="D99" s="407"/>
      <c r="E99" s="269">
        <v>173767</v>
      </c>
    </row>
    <row r="100" spans="1:5" ht="12" customHeight="1">
      <c r="A100" s="12" t="s">
        <v>103</v>
      </c>
      <c r="B100" s="140" t="s">
        <v>444</v>
      </c>
      <c r="C100" s="407"/>
      <c r="D100" s="407"/>
      <c r="E100" s="269"/>
    </row>
    <row r="101" spans="1:5" ht="12" customHeight="1">
      <c r="A101" s="12" t="s">
        <v>113</v>
      </c>
      <c r="B101" s="140" t="s">
        <v>443</v>
      </c>
      <c r="C101" s="407"/>
      <c r="D101" s="407"/>
      <c r="E101" s="269"/>
    </row>
    <row r="102" spans="1:5" ht="12" customHeight="1">
      <c r="A102" s="12" t="s">
        <v>114</v>
      </c>
      <c r="B102" s="138" t="s">
        <v>353</v>
      </c>
      <c r="C102" s="407"/>
      <c r="D102" s="407"/>
      <c r="E102" s="269"/>
    </row>
    <row r="103" spans="1:5" ht="12" customHeight="1">
      <c r="A103" s="12" t="s">
        <v>115</v>
      </c>
      <c r="B103" s="139" t="s">
        <v>354</v>
      </c>
      <c r="C103" s="407"/>
      <c r="D103" s="407"/>
      <c r="E103" s="269"/>
    </row>
    <row r="104" spans="1:5" ht="12" customHeight="1">
      <c r="A104" s="12" t="s">
        <v>116</v>
      </c>
      <c r="B104" s="139" t="s">
        <v>355</v>
      </c>
      <c r="C104" s="407"/>
      <c r="D104" s="407"/>
      <c r="E104" s="269"/>
    </row>
    <row r="105" spans="1:5" ht="12" customHeight="1">
      <c r="A105" s="12" t="s">
        <v>118</v>
      </c>
      <c r="B105" s="138" t="s">
        <v>356</v>
      </c>
      <c r="C105" s="407">
        <v>32902251</v>
      </c>
      <c r="D105" s="407">
        <v>36585434</v>
      </c>
      <c r="E105" s="269">
        <v>41718881</v>
      </c>
    </row>
    <row r="106" spans="1:5" ht="12" customHeight="1">
      <c r="A106" s="12" t="s">
        <v>186</v>
      </c>
      <c r="B106" s="138" t="s">
        <v>357</v>
      </c>
      <c r="C106" s="407"/>
      <c r="D106" s="407"/>
      <c r="E106" s="269"/>
    </row>
    <row r="107" spans="1:5" ht="12" customHeight="1">
      <c r="A107" s="12" t="s">
        <v>351</v>
      </c>
      <c r="B107" s="139" t="s">
        <v>358</v>
      </c>
      <c r="C107" s="407"/>
      <c r="D107" s="407"/>
      <c r="E107" s="269"/>
    </row>
    <row r="108" spans="1:5" ht="12" customHeight="1">
      <c r="A108" s="11" t="s">
        <v>352</v>
      </c>
      <c r="B108" s="140" t="s">
        <v>359</v>
      </c>
      <c r="C108" s="407"/>
      <c r="D108" s="407"/>
      <c r="E108" s="269"/>
    </row>
    <row r="109" spans="1:5" ht="12" customHeight="1">
      <c r="A109" s="12" t="s">
        <v>441</v>
      </c>
      <c r="B109" s="140" t="s">
        <v>360</v>
      </c>
      <c r="C109" s="407"/>
      <c r="D109" s="407"/>
      <c r="E109" s="269"/>
    </row>
    <row r="110" spans="1:5" ht="12" customHeight="1">
      <c r="A110" s="14" t="s">
        <v>442</v>
      </c>
      <c r="B110" s="140" t="s">
        <v>361</v>
      </c>
      <c r="C110" s="407">
        <v>1620000</v>
      </c>
      <c r="D110" s="407">
        <v>1852000</v>
      </c>
      <c r="E110" s="269">
        <v>2200000</v>
      </c>
    </row>
    <row r="111" spans="1:5" ht="12" customHeight="1">
      <c r="A111" s="12" t="s">
        <v>446</v>
      </c>
      <c r="B111" s="9" t="s">
        <v>51</v>
      </c>
      <c r="C111" s="405"/>
      <c r="D111" s="405"/>
      <c r="E111" s="267">
        <v>2000000</v>
      </c>
    </row>
    <row r="112" spans="1:5" ht="12" customHeight="1">
      <c r="A112" s="12" t="s">
        <v>447</v>
      </c>
      <c r="B112" s="6" t="s">
        <v>449</v>
      </c>
      <c r="C112" s="405"/>
      <c r="D112" s="405"/>
      <c r="E112" s="267">
        <v>1000000</v>
      </c>
    </row>
    <row r="113" spans="1:5" ht="12" customHeight="1" thickBot="1">
      <c r="A113" s="16" t="s">
        <v>448</v>
      </c>
      <c r="B113" s="493" t="s">
        <v>450</v>
      </c>
      <c r="C113" s="507"/>
      <c r="D113" s="507"/>
      <c r="E113" s="501">
        <v>1000000</v>
      </c>
    </row>
    <row r="114" spans="1:5" ht="12" customHeight="1" thickBot="1">
      <c r="A114" s="490" t="s">
        <v>20</v>
      </c>
      <c r="B114" s="491" t="s">
        <v>362</v>
      </c>
      <c r="C114" s="508">
        <f>+C115+C117+C119</f>
        <v>5916909</v>
      </c>
      <c r="D114" s="508">
        <f>+D115+D117+D119</f>
        <v>462394671</v>
      </c>
      <c r="E114" s="502">
        <f>+E115+E117+E119</f>
        <v>254597343</v>
      </c>
    </row>
    <row r="115" spans="1:5" ht="12" customHeight="1">
      <c r="A115" s="13" t="s">
        <v>104</v>
      </c>
      <c r="B115" s="6" t="s">
        <v>231</v>
      </c>
      <c r="C115" s="406">
        <v>3935709</v>
      </c>
      <c r="D115" s="406">
        <v>462394671</v>
      </c>
      <c r="E115" s="268">
        <v>250582343</v>
      </c>
    </row>
    <row r="116" spans="1:5" ht="15.75">
      <c r="A116" s="13" t="s">
        <v>105</v>
      </c>
      <c r="B116" s="10" t="s">
        <v>366</v>
      </c>
      <c r="C116" s="406"/>
      <c r="D116" s="406"/>
      <c r="E116" s="268"/>
    </row>
    <row r="117" spans="1:5" ht="12" customHeight="1">
      <c r="A117" s="13" t="s">
        <v>106</v>
      </c>
      <c r="B117" s="10" t="s">
        <v>187</v>
      </c>
      <c r="C117" s="405"/>
      <c r="D117" s="405"/>
      <c r="E117" s="267">
        <v>4015000</v>
      </c>
    </row>
    <row r="118" spans="1:5" ht="12" customHeight="1">
      <c r="A118" s="13" t="s">
        <v>107</v>
      </c>
      <c r="B118" s="10" t="s">
        <v>367</v>
      </c>
      <c r="C118" s="405"/>
      <c r="D118" s="405"/>
      <c r="E118" s="267"/>
    </row>
    <row r="119" spans="1:5" ht="12" customHeight="1">
      <c r="A119" s="13" t="s">
        <v>108</v>
      </c>
      <c r="B119" s="296" t="s">
        <v>233</v>
      </c>
      <c r="C119" s="405">
        <v>1981200</v>
      </c>
      <c r="D119" s="405"/>
      <c r="E119" s="267"/>
    </row>
    <row r="120" spans="1:5" ht="12" customHeight="1">
      <c r="A120" s="13" t="s">
        <v>117</v>
      </c>
      <c r="B120" s="295" t="s">
        <v>431</v>
      </c>
      <c r="C120" s="405"/>
      <c r="D120" s="405"/>
      <c r="E120" s="267"/>
    </row>
    <row r="121" spans="1:5" ht="12" customHeight="1">
      <c r="A121" s="13" t="s">
        <v>119</v>
      </c>
      <c r="B121" s="419" t="s">
        <v>372</v>
      </c>
      <c r="C121" s="405"/>
      <c r="D121" s="405"/>
      <c r="E121" s="267"/>
    </row>
    <row r="122" spans="1:5" ht="12" customHeight="1">
      <c r="A122" s="13" t="s">
        <v>188</v>
      </c>
      <c r="B122" s="139" t="s">
        <v>355</v>
      </c>
      <c r="C122" s="405"/>
      <c r="D122" s="405"/>
      <c r="E122" s="267"/>
    </row>
    <row r="123" spans="1:5" ht="12" customHeight="1">
      <c r="A123" s="13" t="s">
        <v>189</v>
      </c>
      <c r="B123" s="139" t="s">
        <v>371</v>
      </c>
      <c r="C123" s="405">
        <v>1981200</v>
      </c>
      <c r="D123" s="405"/>
      <c r="E123" s="267"/>
    </row>
    <row r="124" spans="1:5" ht="12" customHeight="1">
      <c r="A124" s="13" t="s">
        <v>190</v>
      </c>
      <c r="B124" s="139" t="s">
        <v>370</v>
      </c>
      <c r="C124" s="405"/>
      <c r="D124" s="405"/>
      <c r="E124" s="267"/>
    </row>
    <row r="125" spans="1:5" ht="12" customHeight="1">
      <c r="A125" s="13" t="s">
        <v>363</v>
      </c>
      <c r="B125" s="139" t="s">
        <v>358</v>
      </c>
      <c r="C125" s="405"/>
      <c r="D125" s="405"/>
      <c r="E125" s="267"/>
    </row>
    <row r="126" spans="1:5" ht="12" customHeight="1">
      <c r="A126" s="13" t="s">
        <v>364</v>
      </c>
      <c r="B126" s="139" t="s">
        <v>369</v>
      </c>
      <c r="C126" s="405"/>
      <c r="D126" s="405"/>
      <c r="E126" s="267"/>
    </row>
    <row r="127" spans="1:5" ht="12" customHeight="1" thickBot="1">
      <c r="A127" s="11" t="s">
        <v>365</v>
      </c>
      <c r="B127" s="139" t="s">
        <v>368</v>
      </c>
      <c r="C127" s="407"/>
      <c r="D127" s="407"/>
      <c r="E127" s="269"/>
    </row>
    <row r="128" spans="1:5" ht="12" customHeight="1" thickBot="1">
      <c r="A128" s="18" t="s">
        <v>21</v>
      </c>
      <c r="B128" s="119" t="s">
        <v>451</v>
      </c>
      <c r="C128" s="404">
        <f>+C93+C114</f>
        <v>340613882</v>
      </c>
      <c r="D128" s="404">
        <f>+D93+D114</f>
        <v>861134791</v>
      </c>
      <c r="E128" s="266">
        <f>+E93+E114</f>
        <v>641165350</v>
      </c>
    </row>
    <row r="129" spans="1:5" ht="12" customHeight="1" thickBot="1">
      <c r="A129" s="18" t="s">
        <v>22</v>
      </c>
      <c r="B129" s="119" t="s">
        <v>452</v>
      </c>
      <c r="C129" s="404">
        <f>+C130+C131+C132</f>
        <v>0</v>
      </c>
      <c r="D129" s="404">
        <f>+D130+D131+D132</f>
        <v>0</v>
      </c>
      <c r="E129" s="266">
        <f>+E130+E131+E132</f>
        <v>0</v>
      </c>
    </row>
    <row r="130" spans="1:5" ht="12" customHeight="1">
      <c r="A130" s="13" t="s">
        <v>270</v>
      </c>
      <c r="B130" s="10" t="s">
        <v>459</v>
      </c>
      <c r="C130" s="405"/>
      <c r="D130" s="405"/>
      <c r="E130" s="267"/>
    </row>
    <row r="131" spans="1:5" ht="12" customHeight="1">
      <c r="A131" s="13" t="s">
        <v>271</v>
      </c>
      <c r="B131" s="10" t="s">
        <v>460</v>
      </c>
      <c r="C131" s="405"/>
      <c r="D131" s="405"/>
      <c r="E131" s="267"/>
    </row>
    <row r="132" spans="1:5" ht="12" customHeight="1" thickBot="1">
      <c r="A132" s="11" t="s">
        <v>272</v>
      </c>
      <c r="B132" s="10" t="s">
        <v>461</v>
      </c>
      <c r="C132" s="405"/>
      <c r="D132" s="405"/>
      <c r="E132" s="267"/>
    </row>
    <row r="133" spans="1:5" ht="12" customHeight="1" thickBot="1">
      <c r="A133" s="18" t="s">
        <v>23</v>
      </c>
      <c r="B133" s="119" t="s">
        <v>453</v>
      </c>
      <c r="C133" s="404">
        <f>SUM(C134:C139)</f>
        <v>0</v>
      </c>
      <c r="D133" s="404">
        <f>SUM(D134:D139)</f>
        <v>0</v>
      </c>
      <c r="E133" s="266">
        <f>SUM(E134:E139)</f>
        <v>0</v>
      </c>
    </row>
    <row r="134" spans="1:5" ht="12" customHeight="1">
      <c r="A134" s="13" t="s">
        <v>91</v>
      </c>
      <c r="B134" s="7" t="s">
        <v>462</v>
      </c>
      <c r="C134" s="405"/>
      <c r="D134" s="405"/>
      <c r="E134" s="267"/>
    </row>
    <row r="135" spans="1:5" ht="12" customHeight="1">
      <c r="A135" s="13" t="s">
        <v>92</v>
      </c>
      <c r="B135" s="7" t="s">
        <v>454</v>
      </c>
      <c r="C135" s="405"/>
      <c r="D135" s="405"/>
      <c r="E135" s="267"/>
    </row>
    <row r="136" spans="1:5" ht="12" customHeight="1">
      <c r="A136" s="13" t="s">
        <v>93</v>
      </c>
      <c r="B136" s="7" t="s">
        <v>455</v>
      </c>
      <c r="C136" s="405"/>
      <c r="D136" s="405"/>
      <c r="E136" s="267"/>
    </row>
    <row r="137" spans="1:5" ht="12" customHeight="1">
      <c r="A137" s="13" t="s">
        <v>175</v>
      </c>
      <c r="B137" s="7" t="s">
        <v>456</v>
      </c>
      <c r="C137" s="405"/>
      <c r="D137" s="405"/>
      <c r="E137" s="267"/>
    </row>
    <row r="138" spans="1:5" ht="12" customHeight="1">
      <c r="A138" s="13" t="s">
        <v>176</v>
      </c>
      <c r="B138" s="7" t="s">
        <v>457</v>
      </c>
      <c r="C138" s="405"/>
      <c r="D138" s="405"/>
      <c r="E138" s="267"/>
    </row>
    <row r="139" spans="1:5" ht="12" customHeight="1" thickBot="1">
      <c r="A139" s="11" t="s">
        <v>177</v>
      </c>
      <c r="B139" s="7" t="s">
        <v>458</v>
      </c>
      <c r="C139" s="405"/>
      <c r="D139" s="405"/>
      <c r="E139" s="267"/>
    </row>
    <row r="140" spans="1:5" ht="12" customHeight="1" thickBot="1">
      <c r="A140" s="18" t="s">
        <v>24</v>
      </c>
      <c r="B140" s="119" t="s">
        <v>466</v>
      </c>
      <c r="C140" s="411">
        <f>+C141+C142+C143+C144</f>
        <v>5278750</v>
      </c>
      <c r="D140" s="411">
        <f>+D141+D142+D143+D144</f>
        <v>5736590</v>
      </c>
      <c r="E140" s="454">
        <f>+E141+E142+E143+E144</f>
        <v>8413977</v>
      </c>
    </row>
    <row r="141" spans="1:5" ht="12" customHeight="1">
      <c r="A141" s="13" t="s">
        <v>94</v>
      </c>
      <c r="B141" s="7" t="s">
        <v>373</v>
      </c>
      <c r="C141" s="405"/>
      <c r="D141" s="405"/>
      <c r="E141" s="267"/>
    </row>
    <row r="142" spans="1:5" ht="12" customHeight="1">
      <c r="A142" s="13" t="s">
        <v>95</v>
      </c>
      <c r="B142" s="7" t="s">
        <v>374</v>
      </c>
      <c r="C142" s="405">
        <v>5278750</v>
      </c>
      <c r="D142" s="405">
        <v>5736590</v>
      </c>
      <c r="E142" s="267">
        <v>8413977</v>
      </c>
    </row>
    <row r="143" spans="1:5" ht="12" customHeight="1">
      <c r="A143" s="13" t="s">
        <v>290</v>
      </c>
      <c r="B143" s="7" t="s">
        <v>467</v>
      </c>
      <c r="C143" s="405"/>
      <c r="D143" s="405"/>
      <c r="E143" s="267"/>
    </row>
    <row r="144" spans="1:5" ht="12" customHeight="1" thickBot="1">
      <c r="A144" s="11" t="s">
        <v>291</v>
      </c>
      <c r="B144" s="5" t="s">
        <v>393</v>
      </c>
      <c r="C144" s="405"/>
      <c r="D144" s="405"/>
      <c r="E144" s="267"/>
    </row>
    <row r="145" spans="1:5" ht="12" customHeight="1" thickBot="1">
      <c r="A145" s="18" t="s">
        <v>25</v>
      </c>
      <c r="B145" s="119" t="s">
        <v>468</v>
      </c>
      <c r="C145" s="509">
        <f>SUM(C146:C150)</f>
        <v>0</v>
      </c>
      <c r="D145" s="509">
        <f>SUM(D146:D150)</f>
        <v>0</v>
      </c>
      <c r="E145" s="503">
        <f>SUM(E146:E150)</f>
        <v>0</v>
      </c>
    </row>
    <row r="146" spans="1:5" ht="12" customHeight="1">
      <c r="A146" s="13" t="s">
        <v>96</v>
      </c>
      <c r="B146" s="7" t="s">
        <v>463</v>
      </c>
      <c r="C146" s="405"/>
      <c r="D146" s="405"/>
      <c r="E146" s="267"/>
    </row>
    <row r="147" spans="1:5" ht="12" customHeight="1">
      <c r="A147" s="13" t="s">
        <v>97</v>
      </c>
      <c r="B147" s="7" t="s">
        <v>470</v>
      </c>
      <c r="C147" s="405"/>
      <c r="D147" s="405"/>
      <c r="E147" s="267"/>
    </row>
    <row r="148" spans="1:5" ht="12" customHeight="1">
      <c r="A148" s="13" t="s">
        <v>302</v>
      </c>
      <c r="B148" s="7" t="s">
        <v>465</v>
      </c>
      <c r="C148" s="405"/>
      <c r="D148" s="405"/>
      <c r="E148" s="267"/>
    </row>
    <row r="149" spans="1:5" ht="12" customHeight="1">
      <c r="A149" s="13" t="s">
        <v>303</v>
      </c>
      <c r="B149" s="7" t="s">
        <v>471</v>
      </c>
      <c r="C149" s="405"/>
      <c r="D149" s="405"/>
      <c r="E149" s="267"/>
    </row>
    <row r="150" spans="1:5" ht="12" customHeight="1" thickBot="1">
      <c r="A150" s="13" t="s">
        <v>469</v>
      </c>
      <c r="B150" s="7" t="s">
        <v>472</v>
      </c>
      <c r="C150" s="405"/>
      <c r="D150" s="405"/>
      <c r="E150" s="267"/>
    </row>
    <row r="151" spans="1:5" ht="12" customHeight="1" thickBot="1">
      <c r="A151" s="18" t="s">
        <v>26</v>
      </c>
      <c r="B151" s="119" t="s">
        <v>473</v>
      </c>
      <c r="C151" s="510"/>
      <c r="D151" s="510"/>
      <c r="E151" s="504"/>
    </row>
    <row r="152" spans="1:5" ht="12" customHeight="1" thickBot="1">
      <c r="A152" s="18" t="s">
        <v>27</v>
      </c>
      <c r="B152" s="119" t="s">
        <v>474</v>
      </c>
      <c r="C152" s="510"/>
      <c r="D152" s="510"/>
      <c r="E152" s="504"/>
    </row>
    <row r="153" spans="1:6" ht="15" customHeight="1" thickBot="1">
      <c r="A153" s="18" t="s">
        <v>28</v>
      </c>
      <c r="B153" s="119" t="s">
        <v>476</v>
      </c>
      <c r="C153" s="511">
        <f>+C129+C133+C140+C145+C151+C152</f>
        <v>5278750</v>
      </c>
      <c r="D153" s="511">
        <f>+D129+D133+D140+D145+D151+D152</f>
        <v>5736590</v>
      </c>
      <c r="E153" s="505">
        <f>+E129+E133+E140+E145+E151+E152</f>
        <v>8413977</v>
      </c>
      <c r="F153" s="120"/>
    </row>
    <row r="154" spans="1:5" s="1" customFormat="1" ht="12.75" customHeight="1" thickBot="1">
      <c r="A154" s="297" t="s">
        <v>29</v>
      </c>
      <c r="B154" s="386" t="s">
        <v>475</v>
      </c>
      <c r="C154" s="511">
        <f>+C128+C153</f>
        <v>345892632</v>
      </c>
      <c r="D154" s="511">
        <f>+D128+D153</f>
        <v>866871381</v>
      </c>
      <c r="E154" s="505">
        <f>+E128+E153</f>
        <v>649579327</v>
      </c>
    </row>
    <row r="155" ht="15.75">
      <c r="C155" s="389"/>
    </row>
    <row r="156" ht="15.75">
      <c r="C156" s="389"/>
    </row>
    <row r="157" ht="15.75">
      <c r="C157" s="389"/>
    </row>
    <row r="158" ht="16.5" customHeight="1">
      <c r="C158" s="389"/>
    </row>
    <row r="159" ht="15.75">
      <c r="C159" s="389"/>
    </row>
    <row r="160" ht="15.75">
      <c r="C160" s="389"/>
    </row>
    <row r="161" ht="15.75">
      <c r="C161" s="389"/>
    </row>
    <row r="162" ht="15.75">
      <c r="C162" s="389"/>
    </row>
    <row r="163" ht="15.75">
      <c r="C163" s="389"/>
    </row>
    <row r="164" ht="15.75">
      <c r="C164" s="389"/>
    </row>
    <row r="165" ht="15.75">
      <c r="C165" s="389"/>
    </row>
    <row r="166" ht="15.75">
      <c r="C166" s="389"/>
    </row>
    <row r="167" ht="15.75">
      <c r="C167" s="389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Györtelek Önkormányzat
2018. ÉVI KÖLTSÉGVETÉSÉNEK ÖSSZEVONT MÉRLEGE&amp;R&amp;"Times New Roman CE,Félkövér dőlt"&amp;11 1. számú tájékoztató tábla</oddHeader>
  </headerFooter>
  <rowBreaks count="1" manualBreakCount="1">
    <brk id="88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J3" sqref="J3:J18"/>
    </sheetView>
  </sheetViews>
  <sheetFormatPr defaultColWidth="9.00390625" defaultRowHeight="12.75"/>
  <cols>
    <col min="1" max="1" width="6.875" style="185" customWidth="1"/>
    <col min="2" max="2" width="49.625" style="52" customWidth="1"/>
    <col min="3" max="8" width="12.875" style="52" customWidth="1"/>
    <col min="9" max="9" width="14.375" style="52" customWidth="1"/>
    <col min="10" max="10" width="3.375" style="52" customWidth="1"/>
    <col min="11" max="16384" width="9.375" style="52" customWidth="1"/>
  </cols>
  <sheetData>
    <row r="1" spans="1:9" ht="27.75" customHeight="1">
      <c r="A1" s="662" t="s">
        <v>4</v>
      </c>
      <c r="B1" s="662"/>
      <c r="C1" s="662"/>
      <c r="D1" s="662"/>
      <c r="E1" s="662"/>
      <c r="F1" s="662"/>
      <c r="G1" s="662"/>
      <c r="H1" s="662"/>
      <c r="I1" s="662"/>
    </row>
    <row r="2" ht="20.25" customHeight="1" thickBot="1">
      <c r="I2" s="483" t="str">
        <f>'1. sz tájékoztató t.'!E2</f>
        <v>Forintban!</v>
      </c>
    </row>
    <row r="3" spans="1:10" s="484" customFormat="1" ht="26.25" customHeight="1">
      <c r="A3" s="670" t="s">
        <v>69</v>
      </c>
      <c r="B3" s="665" t="s">
        <v>85</v>
      </c>
      <c r="C3" s="670" t="s">
        <v>86</v>
      </c>
      <c r="D3" s="670" t="str">
        <f>+CONCATENATE(LEFT(ÖSSZEFÜGGÉSEK!A5,4)," előtti kifizetés")</f>
        <v>2018 előtti kifizetés</v>
      </c>
      <c r="E3" s="667" t="s">
        <v>68</v>
      </c>
      <c r="F3" s="668"/>
      <c r="G3" s="668"/>
      <c r="H3" s="669"/>
      <c r="I3" s="665" t="s">
        <v>52</v>
      </c>
      <c r="J3" s="661" t="s">
        <v>738</v>
      </c>
    </row>
    <row r="4" spans="1:10" s="485" customFormat="1" ht="32.25" customHeight="1" thickBot="1">
      <c r="A4" s="671"/>
      <c r="B4" s="666"/>
      <c r="C4" s="666"/>
      <c r="D4" s="671"/>
      <c r="E4" s="272" t="str">
        <f>+CONCATENATE(LEFT(ÖSSZEFÜGGÉSEK!A5,4),".")</f>
        <v>2018.</v>
      </c>
      <c r="F4" s="272" t="str">
        <f>+CONCATENATE(LEFT(ÖSSZEFÜGGÉSEK!A5,4)+1,".")</f>
        <v>2019.</v>
      </c>
      <c r="G4" s="272" t="str">
        <f>+CONCATENATE(LEFT(ÖSSZEFÜGGÉSEK!A5,4)+2,".")</f>
        <v>2020.</v>
      </c>
      <c r="H4" s="273" t="str">
        <f>+CONCATENATE(LEFT(ÖSSZEFÜGGÉSEK!A5,4)+2,".",CHAR(10)," után")</f>
        <v>2020.
 után</v>
      </c>
      <c r="I4" s="666"/>
      <c r="J4" s="661"/>
    </row>
    <row r="5" spans="1:10" s="486" customFormat="1" ht="12.75" customHeight="1" thickBot="1">
      <c r="A5" s="274" t="s">
        <v>496</v>
      </c>
      <c r="B5" s="275" t="s">
        <v>497</v>
      </c>
      <c r="C5" s="276" t="s">
        <v>498</v>
      </c>
      <c r="D5" s="275" t="s">
        <v>500</v>
      </c>
      <c r="E5" s="274" t="s">
        <v>499</v>
      </c>
      <c r="F5" s="276" t="s">
        <v>501</v>
      </c>
      <c r="G5" s="276" t="s">
        <v>502</v>
      </c>
      <c r="H5" s="277" t="s">
        <v>503</v>
      </c>
      <c r="I5" s="278" t="s">
        <v>504</v>
      </c>
      <c r="J5" s="661"/>
    </row>
    <row r="6" spans="1:10" ht="24.75" customHeight="1" thickBot="1">
      <c r="A6" s="279" t="s">
        <v>19</v>
      </c>
      <c r="B6" s="280" t="s">
        <v>5</v>
      </c>
      <c r="C6" s="538"/>
      <c r="D6" s="539">
        <f>+D7+D8</f>
        <v>0</v>
      </c>
      <c r="E6" s="540">
        <f>+E7+E8</f>
        <v>0</v>
      </c>
      <c r="F6" s="541">
        <f>+F7+F8</f>
        <v>0</v>
      </c>
      <c r="G6" s="541">
        <f>+G7+G8</f>
        <v>0</v>
      </c>
      <c r="H6" s="542">
        <f>+H7+H8</f>
        <v>0</v>
      </c>
      <c r="I6" s="67">
        <f aca="true" t="shared" si="0" ref="I6:I17">SUM(D6:H6)</f>
        <v>0</v>
      </c>
      <c r="J6" s="661"/>
    </row>
    <row r="7" spans="1:10" ht="19.5" customHeight="1">
      <c r="A7" s="281" t="s">
        <v>20</v>
      </c>
      <c r="B7" s="68" t="s">
        <v>70</v>
      </c>
      <c r="C7" s="543"/>
      <c r="D7" s="544"/>
      <c r="E7" s="545"/>
      <c r="F7" s="546"/>
      <c r="G7" s="546"/>
      <c r="H7" s="547"/>
      <c r="I7" s="282">
        <f t="shared" si="0"/>
        <v>0</v>
      </c>
      <c r="J7" s="661"/>
    </row>
    <row r="8" spans="1:10" ht="19.5" customHeight="1" thickBot="1">
      <c r="A8" s="281" t="s">
        <v>21</v>
      </c>
      <c r="B8" s="68" t="s">
        <v>70</v>
      </c>
      <c r="C8" s="543"/>
      <c r="D8" s="544"/>
      <c r="E8" s="545"/>
      <c r="F8" s="546"/>
      <c r="G8" s="546"/>
      <c r="H8" s="547"/>
      <c r="I8" s="282">
        <f t="shared" si="0"/>
        <v>0</v>
      </c>
      <c r="J8" s="661"/>
    </row>
    <row r="9" spans="1:10" ht="25.5" customHeight="1" thickBot="1">
      <c r="A9" s="279" t="s">
        <v>22</v>
      </c>
      <c r="B9" s="280" t="s">
        <v>6</v>
      </c>
      <c r="C9" s="538"/>
      <c r="D9" s="539">
        <f>+D10+D11</f>
        <v>0</v>
      </c>
      <c r="E9" s="540">
        <f>+E10+E11</f>
        <v>0</v>
      </c>
      <c r="F9" s="541">
        <f>+F10+F11</f>
        <v>0</v>
      </c>
      <c r="G9" s="541">
        <f>+G10+G11</f>
        <v>0</v>
      </c>
      <c r="H9" s="542">
        <f>+H10+H11</f>
        <v>0</v>
      </c>
      <c r="I9" s="67">
        <f t="shared" si="0"/>
        <v>0</v>
      </c>
      <c r="J9" s="661"/>
    </row>
    <row r="10" spans="1:10" ht="19.5" customHeight="1">
      <c r="A10" s="281" t="s">
        <v>23</v>
      </c>
      <c r="B10" s="68" t="s">
        <v>70</v>
      </c>
      <c r="C10" s="543"/>
      <c r="D10" s="544"/>
      <c r="E10" s="545"/>
      <c r="F10" s="546"/>
      <c r="G10" s="546"/>
      <c r="H10" s="547"/>
      <c r="I10" s="282">
        <f t="shared" si="0"/>
        <v>0</v>
      </c>
      <c r="J10" s="661"/>
    </row>
    <row r="11" spans="1:10" ht="19.5" customHeight="1" thickBot="1">
      <c r="A11" s="281" t="s">
        <v>24</v>
      </c>
      <c r="B11" s="68" t="s">
        <v>70</v>
      </c>
      <c r="C11" s="543"/>
      <c r="D11" s="544"/>
      <c r="E11" s="545"/>
      <c r="F11" s="546"/>
      <c r="G11" s="546"/>
      <c r="H11" s="547"/>
      <c r="I11" s="282">
        <f t="shared" si="0"/>
        <v>0</v>
      </c>
      <c r="J11" s="661"/>
    </row>
    <row r="12" spans="1:10" ht="19.5" customHeight="1" thickBot="1">
      <c r="A12" s="279" t="s">
        <v>25</v>
      </c>
      <c r="B12" s="280" t="s">
        <v>207</v>
      </c>
      <c r="C12" s="538"/>
      <c r="D12" s="539">
        <f>+D13</f>
        <v>0</v>
      </c>
      <c r="E12" s="540">
        <f>+E13</f>
        <v>0</v>
      </c>
      <c r="F12" s="541">
        <f>+F13</f>
        <v>0</v>
      </c>
      <c r="G12" s="541">
        <f>+G13</f>
        <v>0</v>
      </c>
      <c r="H12" s="542">
        <f>+H13</f>
        <v>0</v>
      </c>
      <c r="I12" s="67">
        <f t="shared" si="0"/>
        <v>0</v>
      </c>
      <c r="J12" s="661"/>
    </row>
    <row r="13" spans="1:10" ht="19.5" customHeight="1" thickBot="1">
      <c r="A13" s="281" t="s">
        <v>26</v>
      </c>
      <c r="B13" s="68" t="s">
        <v>70</v>
      </c>
      <c r="C13" s="543"/>
      <c r="D13" s="544"/>
      <c r="E13" s="545"/>
      <c r="F13" s="546"/>
      <c r="G13" s="546"/>
      <c r="H13" s="547"/>
      <c r="I13" s="282">
        <f t="shared" si="0"/>
        <v>0</v>
      </c>
      <c r="J13" s="661"/>
    </row>
    <row r="14" spans="1:10" ht="19.5" customHeight="1" thickBot="1">
      <c r="A14" s="279" t="s">
        <v>27</v>
      </c>
      <c r="B14" s="280" t="s">
        <v>208</v>
      </c>
      <c r="C14" s="538"/>
      <c r="D14" s="539">
        <f>+D15</f>
        <v>0</v>
      </c>
      <c r="E14" s="540">
        <f>+E15</f>
        <v>0</v>
      </c>
      <c r="F14" s="541">
        <f>+F15</f>
        <v>0</v>
      </c>
      <c r="G14" s="541">
        <f>+G15</f>
        <v>0</v>
      </c>
      <c r="H14" s="542">
        <f>+H15</f>
        <v>0</v>
      </c>
      <c r="I14" s="67">
        <f t="shared" si="0"/>
        <v>0</v>
      </c>
      <c r="J14" s="661"/>
    </row>
    <row r="15" spans="1:10" ht="19.5" customHeight="1" thickBot="1">
      <c r="A15" s="283" t="s">
        <v>28</v>
      </c>
      <c r="B15" s="69" t="s">
        <v>70</v>
      </c>
      <c r="C15" s="548"/>
      <c r="D15" s="549"/>
      <c r="E15" s="550"/>
      <c r="F15" s="551"/>
      <c r="G15" s="551"/>
      <c r="H15" s="552"/>
      <c r="I15" s="284">
        <f t="shared" si="0"/>
        <v>0</v>
      </c>
      <c r="J15" s="661"/>
    </row>
    <row r="16" spans="1:10" ht="19.5" customHeight="1" thickBot="1">
      <c r="A16" s="279" t="s">
        <v>29</v>
      </c>
      <c r="B16" s="285" t="s">
        <v>209</v>
      </c>
      <c r="C16" s="538"/>
      <c r="D16" s="539">
        <f>+D17</f>
        <v>0</v>
      </c>
      <c r="E16" s="540">
        <f>+E17</f>
        <v>0</v>
      </c>
      <c r="F16" s="541">
        <f>+F17</f>
        <v>0</v>
      </c>
      <c r="G16" s="541">
        <f>+G17</f>
        <v>0</v>
      </c>
      <c r="H16" s="542">
        <f>+H17</f>
        <v>0</v>
      </c>
      <c r="I16" s="67">
        <f t="shared" si="0"/>
        <v>0</v>
      </c>
      <c r="J16" s="661"/>
    </row>
    <row r="17" spans="1:10" ht="19.5" customHeight="1" thickBot="1">
      <c r="A17" s="286" t="s">
        <v>30</v>
      </c>
      <c r="B17" s="70" t="s">
        <v>70</v>
      </c>
      <c r="C17" s="553"/>
      <c r="D17" s="554"/>
      <c r="E17" s="555"/>
      <c r="F17" s="556"/>
      <c r="G17" s="556"/>
      <c r="H17" s="557"/>
      <c r="I17" s="287">
        <f t="shared" si="0"/>
        <v>0</v>
      </c>
      <c r="J17" s="661"/>
    </row>
    <row r="18" spans="1:10" ht="19.5" customHeight="1" thickBot="1">
      <c r="A18" s="663" t="s">
        <v>146</v>
      </c>
      <c r="B18" s="664"/>
      <c r="C18" s="558"/>
      <c r="D18" s="539">
        <f aca="true" t="shared" si="1" ref="D18:I18">+D6+D9+D12+D14+D16</f>
        <v>0</v>
      </c>
      <c r="E18" s="540">
        <f t="shared" si="1"/>
        <v>0</v>
      </c>
      <c r="F18" s="541">
        <f t="shared" si="1"/>
        <v>0</v>
      </c>
      <c r="G18" s="541">
        <f t="shared" si="1"/>
        <v>0</v>
      </c>
      <c r="H18" s="542">
        <f t="shared" si="1"/>
        <v>0</v>
      </c>
      <c r="I18" s="67">
        <f t="shared" si="1"/>
        <v>0</v>
      </c>
      <c r="J18" s="661"/>
    </row>
  </sheetData>
  <sheetProtection/>
  <mergeCells count="9">
    <mergeCell ref="J3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8"/>
  <sheetViews>
    <sheetView zoomScale="130" zoomScaleNormal="130" zoomScaleSheetLayoutView="100" workbookViewId="0" topLeftCell="A1">
      <selection activeCell="A88" sqref="A88:IV88"/>
    </sheetView>
  </sheetViews>
  <sheetFormatPr defaultColWidth="9.00390625" defaultRowHeight="12.75"/>
  <cols>
    <col min="1" max="1" width="9.50390625" style="387" customWidth="1"/>
    <col min="2" max="2" width="91.625" style="387" customWidth="1"/>
    <col min="3" max="3" width="21.625" style="388" customWidth="1"/>
    <col min="4" max="4" width="9.00390625" style="420" customWidth="1"/>
    <col min="5" max="16384" width="9.375" style="420" customWidth="1"/>
  </cols>
  <sheetData>
    <row r="1" spans="1:3" ht="15.75" customHeight="1">
      <c r="A1" s="612" t="s">
        <v>16</v>
      </c>
      <c r="B1" s="612"/>
      <c r="C1" s="612"/>
    </row>
    <row r="2" spans="1:3" ht="15.75" customHeight="1" thickBot="1">
      <c r="A2" s="613" t="s">
        <v>152</v>
      </c>
      <c r="B2" s="613"/>
      <c r="C2" s="308" t="str">
        <f>'1.1.sz.mell.'!C2</f>
        <v>Forintban!</v>
      </c>
    </row>
    <row r="3" spans="1:3" ht="30" customHeight="1" thickBot="1">
      <c r="A3" s="21" t="s">
        <v>69</v>
      </c>
      <c r="B3" s="22" t="s">
        <v>18</v>
      </c>
      <c r="C3" s="37" t="str">
        <f>+CONCATENATE(LEFT(ÖSSZEFÜGGÉSEK!A5,4),". évi előirányzat")</f>
        <v>2018. évi előirányzat</v>
      </c>
    </row>
    <row r="4" spans="1:3" s="421" customFormat="1" ht="12" customHeight="1" thickBot="1">
      <c r="A4" s="415"/>
      <c r="B4" s="416" t="s">
        <v>496</v>
      </c>
      <c r="C4" s="417" t="s">
        <v>497</v>
      </c>
    </row>
    <row r="5" spans="1:3" s="422" customFormat="1" ht="12" customHeight="1" thickBot="1">
      <c r="A5" s="18" t="s">
        <v>19</v>
      </c>
      <c r="B5" s="19" t="s">
        <v>254</v>
      </c>
      <c r="C5" s="299">
        <f>+C6+C7+C8+C9+C10+C11</f>
        <v>173852907</v>
      </c>
    </row>
    <row r="6" spans="1:3" s="422" customFormat="1" ht="12" customHeight="1">
      <c r="A6" s="13" t="s">
        <v>98</v>
      </c>
      <c r="B6" s="423" t="s">
        <v>255</v>
      </c>
      <c r="C6" s="302">
        <v>67871841</v>
      </c>
    </row>
    <row r="7" spans="1:3" s="422" customFormat="1" ht="12" customHeight="1">
      <c r="A7" s="12" t="s">
        <v>99</v>
      </c>
      <c r="B7" s="424" t="s">
        <v>256</v>
      </c>
      <c r="C7" s="301">
        <v>28885466</v>
      </c>
    </row>
    <row r="8" spans="1:3" s="422" customFormat="1" ht="12" customHeight="1">
      <c r="A8" s="12" t="s">
        <v>100</v>
      </c>
      <c r="B8" s="424" t="s">
        <v>553</v>
      </c>
      <c r="C8" s="301">
        <v>65193082</v>
      </c>
    </row>
    <row r="9" spans="1:3" s="422" customFormat="1" ht="12" customHeight="1">
      <c r="A9" s="12" t="s">
        <v>101</v>
      </c>
      <c r="B9" s="424" t="s">
        <v>258</v>
      </c>
      <c r="C9" s="301">
        <v>2277618</v>
      </c>
    </row>
    <row r="10" spans="1:3" s="422" customFormat="1" ht="12" customHeight="1">
      <c r="A10" s="12" t="s">
        <v>148</v>
      </c>
      <c r="B10" s="295" t="s">
        <v>435</v>
      </c>
      <c r="C10" s="301">
        <v>6589990</v>
      </c>
    </row>
    <row r="11" spans="1:3" s="422" customFormat="1" ht="12" customHeight="1" thickBot="1">
      <c r="A11" s="14" t="s">
        <v>102</v>
      </c>
      <c r="B11" s="296" t="s">
        <v>436</v>
      </c>
      <c r="C11" s="301">
        <v>3034910</v>
      </c>
    </row>
    <row r="12" spans="1:3" s="422" customFormat="1" ht="12" customHeight="1" thickBot="1">
      <c r="A12" s="18" t="s">
        <v>20</v>
      </c>
      <c r="B12" s="294" t="s">
        <v>259</v>
      </c>
      <c r="C12" s="299">
        <f>+C13+C14+C15+C16+C17</f>
        <v>102148234</v>
      </c>
    </row>
    <row r="13" spans="1:3" s="422" customFormat="1" ht="12" customHeight="1">
      <c r="A13" s="13" t="s">
        <v>104</v>
      </c>
      <c r="B13" s="423" t="s">
        <v>260</v>
      </c>
      <c r="C13" s="302"/>
    </row>
    <row r="14" spans="1:3" s="422" customFormat="1" ht="12" customHeight="1">
      <c r="A14" s="12" t="s">
        <v>105</v>
      </c>
      <c r="B14" s="424" t="s">
        <v>261</v>
      </c>
      <c r="C14" s="301"/>
    </row>
    <row r="15" spans="1:3" s="422" customFormat="1" ht="12" customHeight="1">
      <c r="A15" s="12" t="s">
        <v>106</v>
      </c>
      <c r="B15" s="424" t="s">
        <v>425</v>
      </c>
      <c r="C15" s="301"/>
    </row>
    <row r="16" spans="1:3" s="422" customFormat="1" ht="12" customHeight="1">
      <c r="A16" s="12" t="s">
        <v>107</v>
      </c>
      <c r="B16" s="424" t="s">
        <v>426</v>
      </c>
      <c r="C16" s="301"/>
    </row>
    <row r="17" spans="1:3" s="422" customFormat="1" ht="12" customHeight="1">
      <c r="A17" s="12" t="s">
        <v>108</v>
      </c>
      <c r="B17" s="424" t="s">
        <v>577</v>
      </c>
      <c r="C17" s="301">
        <v>102148234</v>
      </c>
    </row>
    <row r="18" spans="1:3" s="422" customFormat="1" ht="12" customHeight="1" thickBot="1">
      <c r="A18" s="14" t="s">
        <v>117</v>
      </c>
      <c r="B18" s="296" t="s">
        <v>263</v>
      </c>
      <c r="C18" s="303"/>
    </row>
    <row r="19" spans="1:3" s="422" customFormat="1" ht="12" customHeight="1" thickBot="1">
      <c r="A19" s="18" t="s">
        <v>21</v>
      </c>
      <c r="B19" s="19" t="s">
        <v>264</v>
      </c>
      <c r="C19" s="299">
        <f>+C20+C21+C22+C23+C24</f>
        <v>159744545</v>
      </c>
    </row>
    <row r="20" spans="1:3" s="422" customFormat="1" ht="12" customHeight="1">
      <c r="A20" s="13" t="s">
        <v>87</v>
      </c>
      <c r="B20" s="423" t="s">
        <v>265</v>
      </c>
      <c r="C20" s="302"/>
    </row>
    <row r="21" spans="1:3" s="422" customFormat="1" ht="12" customHeight="1">
      <c r="A21" s="12" t="s">
        <v>88</v>
      </c>
      <c r="B21" s="424" t="s">
        <v>266</v>
      </c>
      <c r="C21" s="301"/>
    </row>
    <row r="22" spans="1:3" s="422" customFormat="1" ht="12" customHeight="1">
      <c r="A22" s="12" t="s">
        <v>89</v>
      </c>
      <c r="B22" s="424" t="s">
        <v>427</v>
      </c>
      <c r="C22" s="301"/>
    </row>
    <row r="23" spans="1:3" s="422" customFormat="1" ht="12" customHeight="1">
      <c r="A23" s="12" t="s">
        <v>90</v>
      </c>
      <c r="B23" s="424" t="s">
        <v>428</v>
      </c>
      <c r="C23" s="301"/>
    </row>
    <row r="24" spans="1:3" s="422" customFormat="1" ht="12" customHeight="1">
      <c r="A24" s="12" t="s">
        <v>171</v>
      </c>
      <c r="B24" s="424" t="s">
        <v>267</v>
      </c>
      <c r="C24" s="301">
        <v>159744545</v>
      </c>
    </row>
    <row r="25" spans="1:3" s="422" customFormat="1" ht="12" customHeight="1" thickBot="1">
      <c r="A25" s="14" t="s">
        <v>172</v>
      </c>
      <c r="B25" s="425" t="s">
        <v>268</v>
      </c>
      <c r="C25" s="303"/>
    </row>
    <row r="26" spans="1:3" s="422" customFormat="1" ht="12" customHeight="1" thickBot="1">
      <c r="A26" s="18" t="s">
        <v>173</v>
      </c>
      <c r="B26" s="19" t="s">
        <v>562</v>
      </c>
      <c r="C26" s="305">
        <f>SUM(C27:C33)</f>
        <v>12060950</v>
      </c>
    </row>
    <row r="27" spans="1:3" s="422" customFormat="1" ht="12" customHeight="1">
      <c r="A27" s="13" t="s">
        <v>270</v>
      </c>
      <c r="B27" s="423" t="s">
        <v>603</v>
      </c>
      <c r="C27" s="302">
        <v>1600000</v>
      </c>
    </row>
    <row r="28" spans="1:3" s="422" customFormat="1" ht="12" customHeight="1">
      <c r="A28" s="12" t="s">
        <v>271</v>
      </c>
      <c r="B28" s="424" t="s">
        <v>558</v>
      </c>
      <c r="C28" s="301"/>
    </row>
    <row r="29" spans="1:3" s="422" customFormat="1" ht="12" customHeight="1">
      <c r="A29" s="12" t="s">
        <v>272</v>
      </c>
      <c r="B29" s="424" t="s">
        <v>559</v>
      </c>
      <c r="C29" s="301">
        <v>8474950</v>
      </c>
    </row>
    <row r="30" spans="1:3" s="422" customFormat="1" ht="12" customHeight="1">
      <c r="A30" s="12" t="s">
        <v>273</v>
      </c>
      <c r="B30" s="424" t="s">
        <v>560</v>
      </c>
      <c r="C30" s="301"/>
    </row>
    <row r="31" spans="1:3" s="422" customFormat="1" ht="12" customHeight="1">
      <c r="A31" s="12" t="s">
        <v>555</v>
      </c>
      <c r="B31" s="424" t="s">
        <v>274</v>
      </c>
      <c r="C31" s="301">
        <v>1936000</v>
      </c>
    </row>
    <row r="32" spans="1:3" s="422" customFormat="1" ht="12" customHeight="1">
      <c r="A32" s="12" t="s">
        <v>556</v>
      </c>
      <c r="B32" s="424" t="s">
        <v>275</v>
      </c>
      <c r="C32" s="301"/>
    </row>
    <row r="33" spans="1:3" s="422" customFormat="1" ht="12" customHeight="1" thickBot="1">
      <c r="A33" s="14" t="s">
        <v>557</v>
      </c>
      <c r="B33" s="523" t="s">
        <v>276</v>
      </c>
      <c r="C33" s="303">
        <v>50000</v>
      </c>
    </row>
    <row r="34" spans="1:3" s="422" customFormat="1" ht="12" customHeight="1" thickBot="1">
      <c r="A34" s="18" t="s">
        <v>23</v>
      </c>
      <c r="B34" s="19" t="s">
        <v>437</v>
      </c>
      <c r="C34" s="299">
        <f>SUM(C35:C45)</f>
        <v>13315554</v>
      </c>
    </row>
    <row r="35" spans="1:3" s="422" customFormat="1" ht="12" customHeight="1">
      <c r="A35" s="13" t="s">
        <v>91</v>
      </c>
      <c r="B35" s="423" t="s">
        <v>279</v>
      </c>
      <c r="C35" s="302">
        <v>1200000</v>
      </c>
    </row>
    <row r="36" spans="1:3" s="422" customFormat="1" ht="12" customHeight="1">
      <c r="A36" s="12" t="s">
        <v>92</v>
      </c>
      <c r="B36" s="424" t="s">
        <v>280</v>
      </c>
      <c r="C36" s="301">
        <v>7887000</v>
      </c>
    </row>
    <row r="37" spans="1:3" s="422" customFormat="1" ht="12" customHeight="1">
      <c r="A37" s="12" t="s">
        <v>93</v>
      </c>
      <c r="B37" s="424" t="s">
        <v>281</v>
      </c>
      <c r="C37" s="301">
        <v>500000</v>
      </c>
    </row>
    <row r="38" spans="1:3" s="422" customFormat="1" ht="12" customHeight="1">
      <c r="A38" s="12" t="s">
        <v>175</v>
      </c>
      <c r="B38" s="424" t="s">
        <v>282</v>
      </c>
      <c r="C38" s="301"/>
    </row>
    <row r="39" spans="1:3" s="422" customFormat="1" ht="12" customHeight="1">
      <c r="A39" s="12" t="s">
        <v>176</v>
      </c>
      <c r="B39" s="424" t="s">
        <v>283</v>
      </c>
      <c r="C39" s="301">
        <v>140000</v>
      </c>
    </row>
    <row r="40" spans="1:3" s="422" customFormat="1" ht="12" customHeight="1">
      <c r="A40" s="12" t="s">
        <v>177</v>
      </c>
      <c r="B40" s="424" t="s">
        <v>284</v>
      </c>
      <c r="C40" s="301">
        <v>2327683</v>
      </c>
    </row>
    <row r="41" spans="1:3" s="422" customFormat="1" ht="12" customHeight="1">
      <c r="A41" s="12" t="s">
        <v>178</v>
      </c>
      <c r="B41" s="424" t="s">
        <v>285</v>
      </c>
      <c r="C41" s="301"/>
    </row>
    <row r="42" spans="1:3" s="422" customFormat="1" ht="12" customHeight="1">
      <c r="A42" s="12" t="s">
        <v>179</v>
      </c>
      <c r="B42" s="424" t="s">
        <v>561</v>
      </c>
      <c r="C42" s="301"/>
    </row>
    <row r="43" spans="1:3" s="422" customFormat="1" ht="12" customHeight="1">
      <c r="A43" s="12" t="s">
        <v>277</v>
      </c>
      <c r="B43" s="424" t="s">
        <v>287</v>
      </c>
      <c r="C43" s="304"/>
    </row>
    <row r="44" spans="1:3" s="422" customFormat="1" ht="12" customHeight="1">
      <c r="A44" s="14" t="s">
        <v>278</v>
      </c>
      <c r="B44" s="425" t="s">
        <v>439</v>
      </c>
      <c r="C44" s="410">
        <v>955040</v>
      </c>
    </row>
    <row r="45" spans="1:3" s="422" customFormat="1" ht="12" customHeight="1" thickBot="1">
      <c r="A45" s="14" t="s">
        <v>438</v>
      </c>
      <c r="B45" s="296" t="s">
        <v>288</v>
      </c>
      <c r="C45" s="410">
        <v>305831</v>
      </c>
    </row>
    <row r="46" spans="1:3" s="422" customFormat="1" ht="12" customHeight="1" thickBot="1">
      <c r="A46" s="18" t="s">
        <v>24</v>
      </c>
      <c r="B46" s="19" t="s">
        <v>289</v>
      </c>
      <c r="C46" s="299">
        <f>SUM(C47:C51)</f>
        <v>0</v>
      </c>
    </row>
    <row r="47" spans="1:3" s="422" customFormat="1" ht="12" customHeight="1">
      <c r="A47" s="13" t="s">
        <v>94</v>
      </c>
      <c r="B47" s="423" t="s">
        <v>293</v>
      </c>
      <c r="C47" s="467"/>
    </row>
    <row r="48" spans="1:3" s="422" customFormat="1" ht="12" customHeight="1">
      <c r="A48" s="12" t="s">
        <v>95</v>
      </c>
      <c r="B48" s="424" t="s">
        <v>294</v>
      </c>
      <c r="C48" s="304"/>
    </row>
    <row r="49" spans="1:3" s="422" customFormat="1" ht="12" customHeight="1">
      <c r="A49" s="12" t="s">
        <v>290</v>
      </c>
      <c r="B49" s="424" t="s">
        <v>295</v>
      </c>
      <c r="C49" s="304"/>
    </row>
    <row r="50" spans="1:3" s="422" customFormat="1" ht="12" customHeight="1">
      <c r="A50" s="12" t="s">
        <v>291</v>
      </c>
      <c r="B50" s="424" t="s">
        <v>296</v>
      </c>
      <c r="C50" s="304"/>
    </row>
    <row r="51" spans="1:3" s="422" customFormat="1" ht="12" customHeight="1" thickBot="1">
      <c r="A51" s="14" t="s">
        <v>292</v>
      </c>
      <c r="B51" s="296" t="s">
        <v>297</v>
      </c>
      <c r="C51" s="410"/>
    </row>
    <row r="52" spans="1:3" s="422" customFormat="1" ht="12" customHeight="1" thickBot="1">
      <c r="A52" s="18" t="s">
        <v>180</v>
      </c>
      <c r="B52" s="19" t="s">
        <v>298</v>
      </c>
      <c r="C52" s="299">
        <f>SUM(C53:C55)</f>
        <v>0</v>
      </c>
    </row>
    <row r="53" spans="1:3" s="422" customFormat="1" ht="12" customHeight="1">
      <c r="A53" s="13" t="s">
        <v>96</v>
      </c>
      <c r="B53" s="423" t="s">
        <v>299</v>
      </c>
      <c r="C53" s="302"/>
    </row>
    <row r="54" spans="1:3" s="422" customFormat="1" ht="12" customHeight="1">
      <c r="A54" s="12" t="s">
        <v>97</v>
      </c>
      <c r="B54" s="424" t="s">
        <v>429</v>
      </c>
      <c r="C54" s="301"/>
    </row>
    <row r="55" spans="1:3" s="422" customFormat="1" ht="12" customHeight="1">
      <c r="A55" s="12" t="s">
        <v>302</v>
      </c>
      <c r="B55" s="424" t="s">
        <v>300</v>
      </c>
      <c r="C55" s="301"/>
    </row>
    <row r="56" spans="1:3" s="422" customFormat="1" ht="12" customHeight="1" thickBot="1">
      <c r="A56" s="14" t="s">
        <v>303</v>
      </c>
      <c r="B56" s="296" t="s">
        <v>301</v>
      </c>
      <c r="C56" s="303"/>
    </row>
    <row r="57" spans="1:3" s="422" customFormat="1" ht="12" customHeight="1" thickBot="1">
      <c r="A57" s="18" t="s">
        <v>26</v>
      </c>
      <c r="B57" s="294" t="s">
        <v>304</v>
      </c>
      <c r="C57" s="299">
        <f>SUM(C58:C60)</f>
        <v>0</v>
      </c>
    </row>
    <row r="58" spans="1:3" s="422" customFormat="1" ht="12" customHeight="1">
      <c r="A58" s="13" t="s">
        <v>181</v>
      </c>
      <c r="B58" s="423" t="s">
        <v>306</v>
      </c>
      <c r="C58" s="304"/>
    </row>
    <row r="59" spans="1:3" s="422" customFormat="1" ht="12" customHeight="1">
      <c r="A59" s="12" t="s">
        <v>182</v>
      </c>
      <c r="B59" s="424" t="s">
        <v>430</v>
      </c>
      <c r="C59" s="304"/>
    </row>
    <row r="60" spans="1:3" s="422" customFormat="1" ht="12" customHeight="1">
      <c r="A60" s="12" t="s">
        <v>232</v>
      </c>
      <c r="B60" s="424" t="s">
        <v>307</v>
      </c>
      <c r="C60" s="304"/>
    </row>
    <row r="61" spans="1:3" s="422" customFormat="1" ht="12" customHeight="1" thickBot="1">
      <c r="A61" s="14" t="s">
        <v>305</v>
      </c>
      <c r="B61" s="296" t="s">
        <v>308</v>
      </c>
      <c r="C61" s="304"/>
    </row>
    <row r="62" spans="1:3" s="422" customFormat="1" ht="12" customHeight="1" thickBot="1">
      <c r="A62" s="495" t="s">
        <v>479</v>
      </c>
      <c r="B62" s="19" t="s">
        <v>309</v>
      </c>
      <c r="C62" s="305">
        <f>+C5+C12+C19+C26+C34+C46+C52+C57</f>
        <v>461122190</v>
      </c>
    </row>
    <row r="63" spans="1:3" s="422" customFormat="1" ht="12" customHeight="1" thickBot="1">
      <c r="A63" s="470" t="s">
        <v>310</v>
      </c>
      <c r="B63" s="294" t="s">
        <v>311</v>
      </c>
      <c r="C63" s="299">
        <f>SUM(C64:C66)</f>
        <v>0</v>
      </c>
    </row>
    <row r="64" spans="1:3" s="422" customFormat="1" ht="12" customHeight="1">
      <c r="A64" s="13" t="s">
        <v>339</v>
      </c>
      <c r="B64" s="423" t="s">
        <v>312</v>
      </c>
      <c r="C64" s="304"/>
    </row>
    <row r="65" spans="1:3" s="422" customFormat="1" ht="12" customHeight="1">
      <c r="A65" s="12" t="s">
        <v>348</v>
      </c>
      <c r="B65" s="424" t="s">
        <v>313</v>
      </c>
      <c r="C65" s="304"/>
    </row>
    <row r="66" spans="1:3" s="422" customFormat="1" ht="12" customHeight="1" thickBot="1">
      <c r="A66" s="14" t="s">
        <v>349</v>
      </c>
      <c r="B66" s="489" t="s">
        <v>464</v>
      </c>
      <c r="C66" s="304"/>
    </row>
    <row r="67" spans="1:3" s="422" customFormat="1" ht="12" customHeight="1" thickBot="1">
      <c r="A67" s="470" t="s">
        <v>315</v>
      </c>
      <c r="B67" s="294" t="s">
        <v>316</v>
      </c>
      <c r="C67" s="299">
        <f>SUM(C68:C71)</f>
        <v>0</v>
      </c>
    </row>
    <row r="68" spans="1:3" s="422" customFormat="1" ht="12" customHeight="1">
      <c r="A68" s="13" t="s">
        <v>149</v>
      </c>
      <c r="B68" s="423" t="s">
        <v>317</v>
      </c>
      <c r="C68" s="304"/>
    </row>
    <row r="69" spans="1:3" s="422" customFormat="1" ht="12" customHeight="1">
      <c r="A69" s="12" t="s">
        <v>150</v>
      </c>
      <c r="B69" s="424" t="s">
        <v>574</v>
      </c>
      <c r="C69" s="304"/>
    </row>
    <row r="70" spans="1:3" s="422" customFormat="1" ht="12" customHeight="1">
      <c r="A70" s="12" t="s">
        <v>340</v>
      </c>
      <c r="B70" s="424" t="s">
        <v>318</v>
      </c>
      <c r="C70" s="304"/>
    </row>
    <row r="71" spans="1:3" s="422" customFormat="1" ht="12" customHeight="1" thickBot="1">
      <c r="A71" s="14" t="s">
        <v>341</v>
      </c>
      <c r="B71" s="296" t="s">
        <v>575</v>
      </c>
      <c r="C71" s="304"/>
    </row>
    <row r="72" spans="1:3" s="422" customFormat="1" ht="12" customHeight="1" thickBot="1">
      <c r="A72" s="470" t="s">
        <v>319</v>
      </c>
      <c r="B72" s="294" t="s">
        <v>320</v>
      </c>
      <c r="C72" s="299">
        <f>SUM(C73:C74)</f>
        <v>180288060</v>
      </c>
    </row>
    <row r="73" spans="1:3" s="422" customFormat="1" ht="12" customHeight="1">
      <c r="A73" s="13" t="s">
        <v>342</v>
      </c>
      <c r="B73" s="423" t="s">
        <v>321</v>
      </c>
      <c r="C73" s="304">
        <v>180288060</v>
      </c>
    </row>
    <row r="74" spans="1:3" s="422" customFormat="1" ht="12" customHeight="1" thickBot="1">
      <c r="A74" s="14" t="s">
        <v>343</v>
      </c>
      <c r="B74" s="296" t="s">
        <v>322</v>
      </c>
      <c r="C74" s="304"/>
    </row>
    <row r="75" spans="1:3" s="422" customFormat="1" ht="12" customHeight="1" thickBot="1">
      <c r="A75" s="470" t="s">
        <v>323</v>
      </c>
      <c r="B75" s="294" t="s">
        <v>324</v>
      </c>
      <c r="C75" s="299">
        <f>SUM(C76:C78)</f>
        <v>2419077</v>
      </c>
    </row>
    <row r="76" spans="1:3" s="422" customFormat="1" ht="12" customHeight="1">
      <c r="A76" s="13" t="s">
        <v>344</v>
      </c>
      <c r="B76" s="423" t="s">
        <v>325</v>
      </c>
      <c r="C76" s="304">
        <v>2419077</v>
      </c>
    </row>
    <row r="77" spans="1:3" s="422" customFormat="1" ht="12" customHeight="1">
      <c r="A77" s="12" t="s">
        <v>345</v>
      </c>
      <c r="B77" s="424" t="s">
        <v>326</v>
      </c>
      <c r="C77" s="304"/>
    </row>
    <row r="78" spans="1:3" s="422" customFormat="1" ht="12" customHeight="1" thickBot="1">
      <c r="A78" s="14" t="s">
        <v>346</v>
      </c>
      <c r="B78" s="296" t="s">
        <v>576</v>
      </c>
      <c r="C78" s="304"/>
    </row>
    <row r="79" spans="1:3" s="422" customFormat="1" ht="12" customHeight="1" thickBot="1">
      <c r="A79" s="470" t="s">
        <v>327</v>
      </c>
      <c r="B79" s="294" t="s">
        <v>347</v>
      </c>
      <c r="C79" s="299">
        <f>SUM(C80:C83)</f>
        <v>0</v>
      </c>
    </row>
    <row r="80" spans="1:3" s="422" customFormat="1" ht="12" customHeight="1">
      <c r="A80" s="427" t="s">
        <v>328</v>
      </c>
      <c r="B80" s="423" t="s">
        <v>329</v>
      </c>
      <c r="C80" s="304"/>
    </row>
    <row r="81" spans="1:3" s="422" customFormat="1" ht="12" customHeight="1">
      <c r="A81" s="428" t="s">
        <v>330</v>
      </c>
      <c r="B81" s="424" t="s">
        <v>331</v>
      </c>
      <c r="C81" s="304"/>
    </row>
    <row r="82" spans="1:3" s="422" customFormat="1" ht="12" customHeight="1">
      <c r="A82" s="428" t="s">
        <v>332</v>
      </c>
      <c r="B82" s="424" t="s">
        <v>333</v>
      </c>
      <c r="C82" s="304"/>
    </row>
    <row r="83" spans="1:3" s="422" customFormat="1" ht="12" customHeight="1" thickBot="1">
      <c r="A83" s="429" t="s">
        <v>334</v>
      </c>
      <c r="B83" s="296" t="s">
        <v>335</v>
      </c>
      <c r="C83" s="304"/>
    </row>
    <row r="84" spans="1:3" s="422" customFormat="1" ht="12" customHeight="1" thickBot="1">
      <c r="A84" s="470" t="s">
        <v>336</v>
      </c>
      <c r="B84" s="294" t="s">
        <v>478</v>
      </c>
      <c r="C84" s="468"/>
    </row>
    <row r="85" spans="1:3" s="422" customFormat="1" ht="13.5" customHeight="1" thickBot="1">
      <c r="A85" s="470" t="s">
        <v>338</v>
      </c>
      <c r="B85" s="294" t="s">
        <v>337</v>
      </c>
      <c r="C85" s="468"/>
    </row>
    <row r="86" spans="1:3" s="422" customFormat="1" ht="15.75" customHeight="1" thickBot="1">
      <c r="A86" s="470" t="s">
        <v>350</v>
      </c>
      <c r="B86" s="430" t="s">
        <v>481</v>
      </c>
      <c r="C86" s="305">
        <f>+C63+C67+C72+C75+C79+C85+C84</f>
        <v>182707137</v>
      </c>
    </row>
    <row r="87" spans="1:3" s="422" customFormat="1" ht="16.5" customHeight="1" thickBot="1">
      <c r="A87" s="471" t="s">
        <v>480</v>
      </c>
      <c r="B87" s="431" t="s">
        <v>482</v>
      </c>
      <c r="C87" s="305">
        <f>+C62+C86</f>
        <v>643829327</v>
      </c>
    </row>
    <row r="88" spans="1:3" ht="16.5" customHeight="1">
      <c r="A88" s="612" t="s">
        <v>48</v>
      </c>
      <c r="B88" s="612"/>
      <c r="C88" s="612"/>
    </row>
    <row r="89" spans="1:3" s="432" customFormat="1" ht="16.5" customHeight="1" thickBot="1">
      <c r="A89" s="614" t="s">
        <v>153</v>
      </c>
      <c r="B89" s="614"/>
      <c r="C89" s="135" t="str">
        <f>C2</f>
        <v>Forintban!</v>
      </c>
    </row>
    <row r="90" spans="1:3" ht="29.25" customHeight="1" thickBot="1">
      <c r="A90" s="21" t="s">
        <v>69</v>
      </c>
      <c r="B90" s="22" t="s">
        <v>49</v>
      </c>
      <c r="C90" s="37" t="str">
        <f>+C3</f>
        <v>2018. évi előirányzat</v>
      </c>
    </row>
    <row r="91" spans="1:3" s="421" customFormat="1" ht="12" customHeight="1" thickBot="1">
      <c r="A91" s="30"/>
      <c r="B91" s="31" t="s">
        <v>496</v>
      </c>
      <c r="C91" s="32" t="s">
        <v>497</v>
      </c>
    </row>
    <row r="92" spans="1:3" ht="12" customHeight="1" thickBot="1">
      <c r="A92" s="20" t="s">
        <v>19</v>
      </c>
      <c r="B92" s="26" t="s">
        <v>440</v>
      </c>
      <c r="C92" s="298">
        <f>C93+C94+C95+C96+C97+C110</f>
        <v>380818007</v>
      </c>
    </row>
    <row r="93" spans="1:3" ht="12" customHeight="1">
      <c r="A93" s="15" t="s">
        <v>98</v>
      </c>
      <c r="B93" s="8" t="s">
        <v>50</v>
      </c>
      <c r="C93" s="300">
        <v>149631150</v>
      </c>
    </row>
    <row r="94" spans="1:3" ht="12" customHeight="1">
      <c r="A94" s="12" t="s">
        <v>99</v>
      </c>
      <c r="B94" s="6" t="s">
        <v>183</v>
      </c>
      <c r="C94" s="301">
        <v>24222160</v>
      </c>
    </row>
    <row r="95" spans="1:3" ht="12" customHeight="1">
      <c r="A95" s="12" t="s">
        <v>100</v>
      </c>
      <c r="B95" s="6" t="s">
        <v>140</v>
      </c>
      <c r="C95" s="303">
        <v>142679049</v>
      </c>
    </row>
    <row r="96" spans="1:3" ht="12" customHeight="1">
      <c r="A96" s="12" t="s">
        <v>101</v>
      </c>
      <c r="B96" s="9" t="s">
        <v>184</v>
      </c>
      <c r="C96" s="303">
        <v>18193000</v>
      </c>
    </row>
    <row r="97" spans="1:3" ht="12" customHeight="1">
      <c r="A97" s="12" t="s">
        <v>112</v>
      </c>
      <c r="B97" s="17" t="s">
        <v>185</v>
      </c>
      <c r="C97" s="303">
        <v>44092648</v>
      </c>
    </row>
    <row r="98" spans="1:3" ht="12" customHeight="1">
      <c r="A98" s="12" t="s">
        <v>102</v>
      </c>
      <c r="B98" s="6" t="s">
        <v>445</v>
      </c>
      <c r="C98" s="303">
        <v>173767</v>
      </c>
    </row>
    <row r="99" spans="1:3" ht="12" customHeight="1">
      <c r="A99" s="12" t="s">
        <v>103</v>
      </c>
      <c r="B99" s="140" t="s">
        <v>444</v>
      </c>
      <c r="C99" s="303"/>
    </row>
    <row r="100" spans="1:3" ht="12" customHeight="1">
      <c r="A100" s="12" t="s">
        <v>113</v>
      </c>
      <c r="B100" s="140" t="s">
        <v>443</v>
      </c>
      <c r="C100" s="303"/>
    </row>
    <row r="101" spans="1:3" ht="12" customHeight="1">
      <c r="A101" s="12" t="s">
        <v>114</v>
      </c>
      <c r="B101" s="138" t="s">
        <v>353</v>
      </c>
      <c r="C101" s="303"/>
    </row>
    <row r="102" spans="1:3" ht="12" customHeight="1">
      <c r="A102" s="12" t="s">
        <v>115</v>
      </c>
      <c r="B102" s="139" t="s">
        <v>354</v>
      </c>
      <c r="C102" s="303"/>
    </row>
    <row r="103" spans="1:3" ht="12" customHeight="1">
      <c r="A103" s="12" t="s">
        <v>116</v>
      </c>
      <c r="B103" s="139" t="s">
        <v>355</v>
      </c>
      <c r="C103" s="303"/>
    </row>
    <row r="104" spans="1:3" ht="12" customHeight="1">
      <c r="A104" s="12" t="s">
        <v>118</v>
      </c>
      <c r="B104" s="138" t="s">
        <v>356</v>
      </c>
      <c r="C104" s="303">
        <v>41718881</v>
      </c>
    </row>
    <row r="105" spans="1:3" ht="12" customHeight="1">
      <c r="A105" s="12" t="s">
        <v>186</v>
      </c>
      <c r="B105" s="138" t="s">
        <v>357</v>
      </c>
      <c r="C105" s="303"/>
    </row>
    <row r="106" spans="1:3" ht="12" customHeight="1">
      <c r="A106" s="12" t="s">
        <v>351</v>
      </c>
      <c r="B106" s="139" t="s">
        <v>358</v>
      </c>
      <c r="C106" s="303"/>
    </row>
    <row r="107" spans="1:3" ht="12" customHeight="1">
      <c r="A107" s="11" t="s">
        <v>352</v>
      </c>
      <c r="B107" s="140" t="s">
        <v>359</v>
      </c>
      <c r="C107" s="303"/>
    </row>
    <row r="108" spans="1:3" ht="12" customHeight="1">
      <c r="A108" s="12" t="s">
        <v>441</v>
      </c>
      <c r="B108" s="140" t="s">
        <v>360</v>
      </c>
      <c r="C108" s="303"/>
    </row>
    <row r="109" spans="1:3" ht="12" customHeight="1">
      <c r="A109" s="14" t="s">
        <v>442</v>
      </c>
      <c r="B109" s="140" t="s">
        <v>361</v>
      </c>
      <c r="C109" s="303">
        <v>2200000</v>
      </c>
    </row>
    <row r="110" spans="1:3" ht="12" customHeight="1">
      <c r="A110" s="12" t="s">
        <v>446</v>
      </c>
      <c r="B110" s="9" t="s">
        <v>51</v>
      </c>
      <c r="C110" s="301">
        <v>2000000</v>
      </c>
    </row>
    <row r="111" spans="1:3" ht="12" customHeight="1" thickBot="1">
      <c r="A111" s="12" t="s">
        <v>447</v>
      </c>
      <c r="B111" s="6" t="s">
        <v>449</v>
      </c>
      <c r="C111" s="306">
        <v>1000000</v>
      </c>
    </row>
    <row r="112" spans="1:3" ht="12" customHeight="1" thickBot="1">
      <c r="A112" s="16" t="s">
        <v>448</v>
      </c>
      <c r="B112" s="493" t="s">
        <v>450</v>
      </c>
      <c r="C112" s="306">
        <v>1000000</v>
      </c>
    </row>
    <row r="113" spans="1:3" ht="12" customHeight="1" thickBot="1">
      <c r="A113" s="490" t="s">
        <v>20</v>
      </c>
      <c r="B113" s="491" t="s">
        <v>362</v>
      </c>
      <c r="C113" s="492">
        <f>+C114+C116+C118</f>
        <v>254597343</v>
      </c>
    </row>
    <row r="114" spans="1:3" ht="12" customHeight="1">
      <c r="A114" s="13" t="s">
        <v>104</v>
      </c>
      <c r="B114" s="6" t="s">
        <v>231</v>
      </c>
      <c r="C114" s="302">
        <v>250582343</v>
      </c>
    </row>
    <row r="115" spans="1:3" ht="12" customHeight="1">
      <c r="A115" s="13" t="s">
        <v>105</v>
      </c>
      <c r="B115" s="10" t="s">
        <v>366</v>
      </c>
      <c r="C115" s="302"/>
    </row>
    <row r="116" spans="1:3" ht="12" customHeight="1">
      <c r="A116" s="13" t="s">
        <v>106</v>
      </c>
      <c r="B116" s="10" t="s">
        <v>187</v>
      </c>
      <c r="C116" s="301">
        <v>4015000</v>
      </c>
    </row>
    <row r="117" spans="1:3" ht="12" customHeight="1">
      <c r="A117" s="13" t="s">
        <v>107</v>
      </c>
      <c r="B117" s="10" t="s">
        <v>367</v>
      </c>
      <c r="C117" s="267"/>
    </row>
    <row r="118" spans="1:3" ht="12" customHeight="1">
      <c r="A118" s="13" t="s">
        <v>108</v>
      </c>
      <c r="B118" s="296" t="s">
        <v>578</v>
      </c>
      <c r="C118" s="267"/>
    </row>
    <row r="119" spans="1:3" ht="12" customHeight="1">
      <c r="A119" s="13" t="s">
        <v>117</v>
      </c>
      <c r="B119" s="295" t="s">
        <v>431</v>
      </c>
      <c r="C119" s="267"/>
    </row>
    <row r="120" spans="1:3" ht="12" customHeight="1">
      <c r="A120" s="13" t="s">
        <v>119</v>
      </c>
      <c r="B120" s="419" t="s">
        <v>372</v>
      </c>
      <c r="C120" s="267"/>
    </row>
    <row r="121" spans="1:3" ht="15.75">
      <c r="A121" s="13" t="s">
        <v>188</v>
      </c>
      <c r="B121" s="139" t="s">
        <v>355</v>
      </c>
      <c r="C121" s="267"/>
    </row>
    <row r="122" spans="1:3" ht="12" customHeight="1">
      <c r="A122" s="13" t="s">
        <v>189</v>
      </c>
      <c r="B122" s="139" t="s">
        <v>371</v>
      </c>
      <c r="C122" s="267"/>
    </row>
    <row r="123" spans="1:3" ht="12" customHeight="1">
      <c r="A123" s="13" t="s">
        <v>190</v>
      </c>
      <c r="B123" s="139" t="s">
        <v>370</v>
      </c>
      <c r="C123" s="267"/>
    </row>
    <row r="124" spans="1:3" ht="12" customHeight="1">
      <c r="A124" s="13" t="s">
        <v>363</v>
      </c>
      <c r="B124" s="139" t="s">
        <v>358</v>
      </c>
      <c r="C124" s="267"/>
    </row>
    <row r="125" spans="1:3" ht="12" customHeight="1">
      <c r="A125" s="13" t="s">
        <v>364</v>
      </c>
      <c r="B125" s="139" t="s">
        <v>369</v>
      </c>
      <c r="C125" s="267"/>
    </row>
    <row r="126" spans="1:3" ht="16.5" thickBot="1">
      <c r="A126" s="11" t="s">
        <v>365</v>
      </c>
      <c r="B126" s="139" t="s">
        <v>368</v>
      </c>
      <c r="C126" s="269"/>
    </row>
    <row r="127" spans="1:3" ht="12" customHeight="1" thickBot="1">
      <c r="A127" s="18" t="s">
        <v>21</v>
      </c>
      <c r="B127" s="119" t="s">
        <v>451</v>
      </c>
      <c r="C127" s="299">
        <f>+C92+C113</f>
        <v>635415350</v>
      </c>
    </row>
    <row r="128" spans="1:3" ht="12" customHeight="1" thickBot="1">
      <c r="A128" s="18" t="s">
        <v>22</v>
      </c>
      <c r="B128" s="119" t="s">
        <v>452</v>
      </c>
      <c r="C128" s="299">
        <f>+C129+C130+C131</f>
        <v>0</v>
      </c>
    </row>
    <row r="129" spans="1:3" ht="12" customHeight="1">
      <c r="A129" s="13" t="s">
        <v>270</v>
      </c>
      <c r="B129" s="10" t="s">
        <v>459</v>
      </c>
      <c r="C129" s="267"/>
    </row>
    <row r="130" spans="1:3" ht="12" customHeight="1">
      <c r="A130" s="13" t="s">
        <v>271</v>
      </c>
      <c r="B130" s="10" t="s">
        <v>460</v>
      </c>
      <c r="C130" s="267"/>
    </row>
    <row r="131" spans="1:3" ht="12" customHeight="1" thickBot="1">
      <c r="A131" s="11" t="s">
        <v>272</v>
      </c>
      <c r="B131" s="10" t="s">
        <v>461</v>
      </c>
      <c r="C131" s="267"/>
    </row>
    <row r="132" spans="1:3" ht="12" customHeight="1" thickBot="1">
      <c r="A132" s="18" t="s">
        <v>23</v>
      </c>
      <c r="B132" s="119" t="s">
        <v>453</v>
      </c>
      <c r="C132" s="299">
        <f>SUM(C133:C138)</f>
        <v>0</v>
      </c>
    </row>
    <row r="133" spans="1:3" ht="12" customHeight="1">
      <c r="A133" s="13" t="s">
        <v>91</v>
      </c>
      <c r="B133" s="7" t="s">
        <v>462</v>
      </c>
      <c r="C133" s="267"/>
    </row>
    <row r="134" spans="1:3" ht="12" customHeight="1">
      <c r="A134" s="13" t="s">
        <v>92</v>
      </c>
      <c r="B134" s="7" t="s">
        <v>454</v>
      </c>
      <c r="C134" s="267"/>
    </row>
    <row r="135" spans="1:3" ht="12" customHeight="1">
      <c r="A135" s="13" t="s">
        <v>93</v>
      </c>
      <c r="B135" s="7" t="s">
        <v>455</v>
      </c>
      <c r="C135" s="267"/>
    </row>
    <row r="136" spans="1:3" ht="12" customHeight="1">
      <c r="A136" s="13" t="s">
        <v>175</v>
      </c>
      <c r="B136" s="7" t="s">
        <v>456</v>
      </c>
      <c r="C136" s="267"/>
    </row>
    <row r="137" spans="1:3" ht="12" customHeight="1">
      <c r="A137" s="13" t="s">
        <v>176</v>
      </c>
      <c r="B137" s="7" t="s">
        <v>457</v>
      </c>
      <c r="C137" s="267"/>
    </row>
    <row r="138" spans="1:3" ht="12" customHeight="1" thickBot="1">
      <c r="A138" s="11" t="s">
        <v>177</v>
      </c>
      <c r="B138" s="7" t="s">
        <v>458</v>
      </c>
      <c r="C138" s="267"/>
    </row>
    <row r="139" spans="1:3" ht="12" customHeight="1" thickBot="1">
      <c r="A139" s="18" t="s">
        <v>24</v>
      </c>
      <c r="B139" s="119" t="s">
        <v>466</v>
      </c>
      <c r="C139" s="305">
        <f>+C140+C141+C142+C143</f>
        <v>8413977</v>
      </c>
    </row>
    <row r="140" spans="1:3" ht="12" customHeight="1">
      <c r="A140" s="13" t="s">
        <v>94</v>
      </c>
      <c r="B140" s="7" t="s">
        <v>373</v>
      </c>
      <c r="C140" s="267"/>
    </row>
    <row r="141" spans="1:3" ht="12" customHeight="1">
      <c r="A141" s="13" t="s">
        <v>95</v>
      </c>
      <c r="B141" s="7" t="s">
        <v>374</v>
      </c>
      <c r="C141" s="267">
        <v>8413977</v>
      </c>
    </row>
    <row r="142" spans="1:3" ht="12" customHeight="1">
      <c r="A142" s="13" t="s">
        <v>290</v>
      </c>
      <c r="B142" s="7" t="s">
        <v>467</v>
      </c>
      <c r="C142" s="267"/>
    </row>
    <row r="143" spans="1:3" ht="12" customHeight="1" thickBot="1">
      <c r="A143" s="11" t="s">
        <v>291</v>
      </c>
      <c r="B143" s="5" t="s">
        <v>393</v>
      </c>
      <c r="C143" s="267"/>
    </row>
    <row r="144" spans="1:3" ht="12" customHeight="1" thickBot="1">
      <c r="A144" s="18" t="s">
        <v>25</v>
      </c>
      <c r="B144" s="119" t="s">
        <v>468</v>
      </c>
      <c r="C144" s="307">
        <f>SUM(C145:C149)</f>
        <v>0</v>
      </c>
    </row>
    <row r="145" spans="1:3" ht="12" customHeight="1">
      <c r="A145" s="13" t="s">
        <v>96</v>
      </c>
      <c r="B145" s="7" t="s">
        <v>463</v>
      </c>
      <c r="C145" s="267"/>
    </row>
    <row r="146" spans="1:3" ht="12" customHeight="1">
      <c r="A146" s="13" t="s">
        <v>97</v>
      </c>
      <c r="B146" s="7" t="s">
        <v>470</v>
      </c>
      <c r="C146" s="267"/>
    </row>
    <row r="147" spans="1:3" ht="12" customHeight="1">
      <c r="A147" s="13" t="s">
        <v>302</v>
      </c>
      <c r="B147" s="7" t="s">
        <v>465</v>
      </c>
      <c r="C147" s="267"/>
    </row>
    <row r="148" spans="1:3" ht="12" customHeight="1">
      <c r="A148" s="13" t="s">
        <v>303</v>
      </c>
      <c r="B148" s="7" t="s">
        <v>471</v>
      </c>
      <c r="C148" s="267"/>
    </row>
    <row r="149" spans="1:3" ht="12" customHeight="1" thickBot="1">
      <c r="A149" s="13" t="s">
        <v>469</v>
      </c>
      <c r="B149" s="7" t="s">
        <v>472</v>
      </c>
      <c r="C149" s="267"/>
    </row>
    <row r="150" spans="1:3" ht="12" customHeight="1" thickBot="1">
      <c r="A150" s="18" t="s">
        <v>26</v>
      </c>
      <c r="B150" s="119" t="s">
        <v>473</v>
      </c>
      <c r="C150" s="494"/>
    </row>
    <row r="151" spans="1:3" ht="12" customHeight="1" thickBot="1">
      <c r="A151" s="18" t="s">
        <v>27</v>
      </c>
      <c r="B151" s="119" t="s">
        <v>474</v>
      </c>
      <c r="C151" s="494"/>
    </row>
    <row r="152" spans="1:9" ht="15" customHeight="1" thickBot="1">
      <c r="A152" s="18" t="s">
        <v>28</v>
      </c>
      <c r="B152" s="119" t="s">
        <v>476</v>
      </c>
      <c r="C152" s="433">
        <f>+C128+C132+C139+C144+C150+C151</f>
        <v>8413977</v>
      </c>
      <c r="F152" s="434"/>
      <c r="G152" s="435"/>
      <c r="H152" s="435"/>
      <c r="I152" s="435"/>
    </row>
    <row r="153" spans="1:3" s="422" customFormat="1" ht="12.75" customHeight="1" thickBot="1">
      <c r="A153" s="297" t="s">
        <v>29</v>
      </c>
      <c r="B153" s="386" t="s">
        <v>475</v>
      </c>
      <c r="C153" s="433">
        <f>+C127+C152</f>
        <v>643829327</v>
      </c>
    </row>
    <row r="154" ht="7.5" customHeight="1"/>
    <row r="155" spans="1:3" ht="15.75">
      <c r="A155" s="615" t="s">
        <v>375</v>
      </c>
      <c r="B155" s="615"/>
      <c r="C155" s="615"/>
    </row>
    <row r="156" spans="1:3" ht="15" customHeight="1" thickBot="1">
      <c r="A156" s="613" t="s">
        <v>154</v>
      </c>
      <c r="B156" s="613"/>
      <c r="C156" s="308" t="str">
        <f>C89</f>
        <v>Forintban!</v>
      </c>
    </row>
    <row r="157" spans="1:4" ht="13.5" customHeight="1" thickBot="1">
      <c r="A157" s="18">
        <v>1</v>
      </c>
      <c r="B157" s="25" t="s">
        <v>477</v>
      </c>
      <c r="C157" s="299">
        <f>+C62-C127</f>
        <v>-174293160</v>
      </c>
      <c r="D157" s="436"/>
    </row>
    <row r="158" spans="1:3" ht="27.75" customHeight="1" thickBot="1">
      <c r="A158" s="18" t="s">
        <v>20</v>
      </c>
      <c r="B158" s="25" t="s">
        <v>483</v>
      </c>
      <c r="C158" s="299">
        <f>+C86-C152</f>
        <v>174293160</v>
      </c>
    </row>
  </sheetData>
  <sheetProtection/>
  <mergeCells count="6">
    <mergeCell ref="A1:C1"/>
    <mergeCell ref="A2:B2"/>
    <mergeCell ref="A88:C88"/>
    <mergeCell ref="A89:B89"/>
    <mergeCell ref="A155:C155"/>
    <mergeCell ref="A156:B156"/>
  </mergeCells>
  <printOptions horizontalCentered="1"/>
  <pageMargins left="0.5905511811023623" right="0.5905511811023623" top="1.4566929133858268" bottom="0.6692913385826772" header="0.7874015748031497" footer="0.5905511811023623"/>
  <pageSetup fitToHeight="2" horizontalDpi="600" verticalDpi="600" orientation="portrait" paperSize="9" scale="65" r:id="rId1"/>
  <headerFooter alignWithMargins="0">
    <oddHeader>&amp;C&amp;"Times New Roman CE,Félkövér"&amp;12
Györtelek Önkormányzat
2018. ÉVI KÖLTSÉGVETÉS
KÖTELEZŐ FELADATAINAK MÉRLEGE &amp;R&amp;"Times New Roman CE,Félkövér dőlt"&amp;11 1.2. számú melléklet a 6/2019. (V.30.)önkormányzati rendelethez</oddHeader>
  </headerFooter>
  <rowBreaks count="1" manualBreakCount="1">
    <brk id="87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D17" sqref="D17"/>
    </sheetView>
  </sheetViews>
  <sheetFormatPr defaultColWidth="9.00390625" defaultRowHeight="12.75"/>
  <cols>
    <col min="1" max="1" width="5.875" style="84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73" t="s">
        <v>7</v>
      </c>
      <c r="C1" s="673"/>
      <c r="D1" s="673"/>
    </row>
    <row r="2" spans="1:4" s="72" customFormat="1" ht="16.5" thickBot="1">
      <c r="A2" s="71"/>
      <c r="B2" s="381"/>
      <c r="D2" s="42" t="str">
        <f>'13 melléklet'!I2</f>
        <v>Forintban!</v>
      </c>
    </row>
    <row r="3" spans="1:4" s="74" customFormat="1" ht="48" customHeight="1" thickBot="1">
      <c r="A3" s="73" t="s">
        <v>17</v>
      </c>
      <c r="B3" s="191" t="s">
        <v>18</v>
      </c>
      <c r="C3" s="191" t="s">
        <v>71</v>
      </c>
      <c r="D3" s="192" t="s">
        <v>72</v>
      </c>
    </row>
    <row r="4" spans="1:4" s="74" customFormat="1" ht="13.5" customHeight="1" thickBot="1">
      <c r="A4" s="33" t="s">
        <v>496</v>
      </c>
      <c r="B4" s="194" t="s">
        <v>497</v>
      </c>
      <c r="C4" s="194" t="s">
        <v>498</v>
      </c>
      <c r="D4" s="195" t="s">
        <v>500</v>
      </c>
    </row>
    <row r="5" spans="1:4" ht="18" customHeight="1">
      <c r="A5" s="129" t="s">
        <v>19</v>
      </c>
      <c r="B5" s="196" t="s">
        <v>167</v>
      </c>
      <c r="C5" s="127">
        <v>140000</v>
      </c>
      <c r="D5" s="75">
        <v>30000</v>
      </c>
    </row>
    <row r="6" spans="1:4" ht="18" customHeight="1">
      <c r="A6" s="76" t="s">
        <v>20</v>
      </c>
      <c r="B6" s="197" t="s">
        <v>168</v>
      </c>
      <c r="C6" s="128"/>
      <c r="D6" s="78"/>
    </row>
    <row r="7" spans="1:4" ht="18" customHeight="1">
      <c r="A7" s="76" t="s">
        <v>21</v>
      </c>
      <c r="B7" s="197" t="s">
        <v>120</v>
      </c>
      <c r="C7" s="128"/>
      <c r="D7" s="78"/>
    </row>
    <row r="8" spans="1:4" ht="18" customHeight="1">
      <c r="A8" s="76" t="s">
        <v>22</v>
      </c>
      <c r="B8" s="197" t="s">
        <v>121</v>
      </c>
      <c r="C8" s="128"/>
      <c r="D8" s="78"/>
    </row>
    <row r="9" spans="1:4" ht="18" customHeight="1">
      <c r="A9" s="76" t="s">
        <v>23</v>
      </c>
      <c r="B9" s="197" t="s">
        <v>160</v>
      </c>
      <c r="C9" s="128"/>
      <c r="D9" s="78"/>
    </row>
    <row r="10" spans="1:4" ht="18" customHeight="1">
      <c r="A10" s="76" t="s">
        <v>24</v>
      </c>
      <c r="B10" s="197" t="s">
        <v>161</v>
      </c>
      <c r="C10" s="128"/>
      <c r="D10" s="78"/>
    </row>
    <row r="11" spans="1:4" ht="18" customHeight="1">
      <c r="A11" s="76" t="s">
        <v>25</v>
      </c>
      <c r="B11" s="198" t="s">
        <v>162</v>
      </c>
      <c r="C11" s="128"/>
      <c r="D11" s="78"/>
    </row>
    <row r="12" spans="1:4" ht="18" customHeight="1">
      <c r="A12" s="76" t="s">
        <v>27</v>
      </c>
      <c r="B12" s="198" t="s">
        <v>163</v>
      </c>
      <c r="C12" s="128"/>
      <c r="D12" s="78"/>
    </row>
    <row r="13" spans="1:4" ht="18" customHeight="1">
      <c r="A13" s="76" t="s">
        <v>28</v>
      </c>
      <c r="B13" s="198" t="s">
        <v>164</v>
      </c>
      <c r="C13" s="128"/>
      <c r="D13" s="78"/>
    </row>
    <row r="14" spans="1:4" ht="18" customHeight="1">
      <c r="A14" s="76" t="s">
        <v>29</v>
      </c>
      <c r="B14" s="198" t="s">
        <v>165</v>
      </c>
      <c r="C14" s="128"/>
      <c r="D14" s="78"/>
    </row>
    <row r="15" spans="1:4" ht="22.5" customHeight="1">
      <c r="A15" s="76" t="s">
        <v>30</v>
      </c>
      <c r="B15" s="198" t="s">
        <v>166</v>
      </c>
      <c r="C15" s="128"/>
      <c r="D15" s="78"/>
    </row>
    <row r="16" spans="1:4" ht="18" customHeight="1">
      <c r="A16" s="76" t="s">
        <v>31</v>
      </c>
      <c r="B16" s="197" t="s">
        <v>122</v>
      </c>
      <c r="C16" s="128">
        <v>1800000</v>
      </c>
      <c r="D16" s="78">
        <v>30000</v>
      </c>
    </row>
    <row r="17" spans="1:4" ht="18" customHeight="1">
      <c r="A17" s="76" t="s">
        <v>32</v>
      </c>
      <c r="B17" s="197" t="s">
        <v>9</v>
      </c>
      <c r="C17" s="128"/>
      <c r="D17" s="78"/>
    </row>
    <row r="18" spans="1:4" ht="18" customHeight="1">
      <c r="A18" s="76" t="s">
        <v>33</v>
      </c>
      <c r="B18" s="197" t="s">
        <v>8</v>
      </c>
      <c r="C18" s="128"/>
      <c r="D18" s="78"/>
    </row>
    <row r="19" spans="1:4" ht="18" customHeight="1">
      <c r="A19" s="76" t="s">
        <v>34</v>
      </c>
      <c r="B19" s="197" t="s">
        <v>123</v>
      </c>
      <c r="C19" s="128"/>
      <c r="D19" s="78"/>
    </row>
    <row r="20" spans="1:4" ht="18" customHeight="1">
      <c r="A20" s="76" t="s">
        <v>35</v>
      </c>
      <c r="B20" s="197" t="s">
        <v>124</v>
      </c>
      <c r="C20" s="128"/>
      <c r="D20" s="78"/>
    </row>
    <row r="21" spans="1:4" ht="18" customHeight="1">
      <c r="A21" s="76" t="s">
        <v>36</v>
      </c>
      <c r="B21" s="118"/>
      <c r="C21" s="77"/>
      <c r="D21" s="78"/>
    </row>
    <row r="22" spans="1:4" ht="18" customHeight="1">
      <c r="A22" s="76" t="s">
        <v>37</v>
      </c>
      <c r="B22" s="79"/>
      <c r="C22" s="77"/>
      <c r="D22" s="78"/>
    </row>
    <row r="23" spans="1:4" ht="18" customHeight="1">
      <c r="A23" s="76" t="s">
        <v>38</v>
      </c>
      <c r="B23" s="79"/>
      <c r="C23" s="77"/>
      <c r="D23" s="78"/>
    </row>
    <row r="24" spans="1:4" ht="18" customHeight="1">
      <c r="A24" s="76" t="s">
        <v>39</v>
      </c>
      <c r="B24" s="79"/>
      <c r="C24" s="77"/>
      <c r="D24" s="78"/>
    </row>
    <row r="25" spans="1:4" ht="18" customHeight="1">
      <c r="A25" s="76" t="s">
        <v>40</v>
      </c>
      <c r="B25" s="79"/>
      <c r="C25" s="77"/>
      <c r="D25" s="78"/>
    </row>
    <row r="26" spans="1:4" ht="18" customHeight="1">
      <c r="A26" s="76" t="s">
        <v>41</v>
      </c>
      <c r="B26" s="79"/>
      <c r="C26" s="77"/>
      <c r="D26" s="78"/>
    </row>
    <row r="27" spans="1:4" ht="18" customHeight="1">
      <c r="A27" s="76" t="s">
        <v>42</v>
      </c>
      <c r="B27" s="79"/>
      <c r="C27" s="77"/>
      <c r="D27" s="78"/>
    </row>
    <row r="28" spans="1:4" ht="18" customHeight="1">
      <c r="A28" s="76" t="s">
        <v>43</v>
      </c>
      <c r="B28" s="79"/>
      <c r="C28" s="77"/>
      <c r="D28" s="78"/>
    </row>
    <row r="29" spans="1:4" ht="18" customHeight="1" thickBot="1">
      <c r="A29" s="130" t="s">
        <v>44</v>
      </c>
      <c r="B29" s="80"/>
      <c r="C29" s="81"/>
      <c r="D29" s="82"/>
    </row>
    <row r="30" spans="1:4" ht="18" customHeight="1" thickBot="1">
      <c r="A30" s="34" t="s">
        <v>45</v>
      </c>
      <c r="B30" s="202" t="s">
        <v>53</v>
      </c>
      <c r="C30" s="203">
        <f>+C5+C6+C7+C8+C9+C16+C17+C18+C19+C20+C21+C22+C23+C24+C25+C26+C27+C28+C29</f>
        <v>1940000</v>
      </c>
      <c r="D30" s="204">
        <f>+D5+D6+D7+D8+D9+D16+D17+D18+D19+D20+D21+D22+D23+D24+D25+D26+D27+D28+D29</f>
        <v>60000</v>
      </c>
    </row>
    <row r="31" spans="1:4" ht="8.25" customHeight="1">
      <c r="A31" s="83"/>
      <c r="B31" s="672"/>
      <c r="C31" s="672"/>
      <c r="D31" s="672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2992125984252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dőlt"12. számú melléklet a 6/2019. (V.30.)önkormányzati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view="pageBreakPreview" zoomScale="110" zoomScaleNormal="150" zoomScaleSheetLayoutView="110" workbookViewId="0" topLeftCell="A1">
      <selection activeCell="N21" sqref="N21"/>
    </sheetView>
  </sheetViews>
  <sheetFormatPr defaultColWidth="9.00390625" defaultRowHeight="12.75"/>
  <cols>
    <col min="1" max="1" width="4.875" style="97" customWidth="1"/>
    <col min="2" max="2" width="31.125" style="110" customWidth="1"/>
    <col min="3" max="4" width="9.00390625" style="110" customWidth="1"/>
    <col min="5" max="5" width="9.50390625" style="110" customWidth="1"/>
    <col min="6" max="6" width="8.875" style="110" customWidth="1"/>
    <col min="7" max="7" width="8.625" style="110" customWidth="1"/>
    <col min="8" max="8" width="8.875" style="110" customWidth="1"/>
    <col min="9" max="9" width="8.125" style="110" customWidth="1"/>
    <col min="10" max="14" width="9.50390625" style="110" customWidth="1"/>
    <col min="15" max="15" width="12.625" style="97" customWidth="1"/>
    <col min="16" max="16384" width="9.375" style="110" customWidth="1"/>
  </cols>
  <sheetData>
    <row r="1" spans="1:15" ht="31.5" customHeight="1">
      <c r="A1" s="677" t="str">
        <f>+CONCATENATE("Előirányzat-felhasználási terv",CHAR(10),LEFT(ÖSSZEFÜGGÉSEK!A5,4),". évre")</f>
        <v>Előirányzat-felhasználási terv
2018. évre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</row>
    <row r="2" ht="16.5" thickBot="1">
      <c r="O2" s="4" t="str">
        <f>'12. melléklet'!D2</f>
        <v>Forintban!</v>
      </c>
    </row>
    <row r="3" spans="1:15" s="97" customFormat="1" ht="25.5" customHeight="1" thickBot="1">
      <c r="A3" s="94" t="s">
        <v>17</v>
      </c>
      <c r="B3" s="95" t="s">
        <v>61</v>
      </c>
      <c r="C3" s="95" t="s">
        <v>73</v>
      </c>
      <c r="D3" s="95" t="s">
        <v>74</v>
      </c>
      <c r="E3" s="95" t="s">
        <v>75</v>
      </c>
      <c r="F3" s="95" t="s">
        <v>76</v>
      </c>
      <c r="G3" s="95" t="s">
        <v>77</v>
      </c>
      <c r="H3" s="95" t="s">
        <v>78</v>
      </c>
      <c r="I3" s="95" t="s">
        <v>79</v>
      </c>
      <c r="J3" s="95" t="s">
        <v>80</v>
      </c>
      <c r="K3" s="95" t="s">
        <v>81</v>
      </c>
      <c r="L3" s="95" t="s">
        <v>82</v>
      </c>
      <c r="M3" s="95" t="s">
        <v>83</v>
      </c>
      <c r="N3" s="95" t="s">
        <v>84</v>
      </c>
      <c r="O3" s="96" t="s">
        <v>53</v>
      </c>
    </row>
    <row r="4" spans="1:15" s="99" customFormat="1" ht="15" customHeight="1" thickBot="1">
      <c r="A4" s="98" t="s">
        <v>19</v>
      </c>
      <c r="B4" s="674" t="s">
        <v>56</v>
      </c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6"/>
    </row>
    <row r="5" spans="1:15" s="99" customFormat="1" ht="22.5">
      <c r="A5" s="100" t="s">
        <v>20</v>
      </c>
      <c r="B5" s="487" t="s">
        <v>376</v>
      </c>
      <c r="C5" s="559">
        <v>14487000</v>
      </c>
      <c r="D5" s="559">
        <v>14487000</v>
      </c>
      <c r="E5" s="559">
        <v>14487000</v>
      </c>
      <c r="F5" s="559">
        <v>14487000</v>
      </c>
      <c r="G5" s="559">
        <v>14487000</v>
      </c>
      <c r="H5" s="559">
        <v>14487000</v>
      </c>
      <c r="I5" s="559">
        <v>14487000</v>
      </c>
      <c r="J5" s="559">
        <v>14487000</v>
      </c>
      <c r="K5" s="559">
        <v>14487000</v>
      </c>
      <c r="L5" s="559">
        <v>14487000</v>
      </c>
      <c r="M5" s="559">
        <v>14487000</v>
      </c>
      <c r="N5" s="559">
        <v>14495907</v>
      </c>
      <c r="O5" s="101">
        <f aca="true" t="shared" si="0" ref="O5:O25">SUM(C5:N5)</f>
        <v>173852907</v>
      </c>
    </row>
    <row r="6" spans="1:15" s="104" customFormat="1" ht="22.5">
      <c r="A6" s="102" t="s">
        <v>21</v>
      </c>
      <c r="B6" s="290" t="s">
        <v>422</v>
      </c>
      <c r="C6" s="560">
        <v>8612000</v>
      </c>
      <c r="D6" s="560">
        <v>8612000</v>
      </c>
      <c r="E6" s="560">
        <v>8612000</v>
      </c>
      <c r="F6" s="560">
        <v>8612000</v>
      </c>
      <c r="G6" s="560">
        <v>8612000</v>
      </c>
      <c r="H6" s="560">
        <v>8612000</v>
      </c>
      <c r="I6" s="560">
        <v>8612000</v>
      </c>
      <c r="J6" s="560">
        <v>8612000</v>
      </c>
      <c r="K6" s="560">
        <v>8612000</v>
      </c>
      <c r="L6" s="560">
        <v>8612000</v>
      </c>
      <c r="M6" s="560">
        <v>8612000</v>
      </c>
      <c r="N6" s="560">
        <v>8616234</v>
      </c>
      <c r="O6" s="103">
        <f t="shared" si="0"/>
        <v>103348234</v>
      </c>
    </row>
    <row r="7" spans="1:15" s="104" customFormat="1" ht="22.5">
      <c r="A7" s="102" t="s">
        <v>22</v>
      </c>
      <c r="B7" s="289" t="s">
        <v>423</v>
      </c>
      <c r="C7" s="561">
        <v>13312000</v>
      </c>
      <c r="D7" s="561">
        <v>13312000</v>
      </c>
      <c r="E7" s="561">
        <v>13312000</v>
      </c>
      <c r="F7" s="561">
        <v>13312000</v>
      </c>
      <c r="G7" s="561">
        <v>13312000</v>
      </c>
      <c r="H7" s="561">
        <v>13312000</v>
      </c>
      <c r="I7" s="561">
        <v>13312000</v>
      </c>
      <c r="J7" s="561">
        <v>13312000</v>
      </c>
      <c r="K7" s="561">
        <v>13312000</v>
      </c>
      <c r="L7" s="561">
        <v>13312000</v>
      </c>
      <c r="M7" s="561">
        <v>13312000</v>
      </c>
      <c r="N7" s="561">
        <v>13312545</v>
      </c>
      <c r="O7" s="105">
        <f t="shared" si="0"/>
        <v>159744545</v>
      </c>
    </row>
    <row r="8" spans="1:15" s="104" customFormat="1" ht="13.5" customHeight="1">
      <c r="A8" s="102" t="s">
        <v>23</v>
      </c>
      <c r="B8" s="288" t="s">
        <v>174</v>
      </c>
      <c r="C8" s="560">
        <v>1376000</v>
      </c>
      <c r="D8" s="560">
        <v>1376000</v>
      </c>
      <c r="E8" s="560">
        <v>1376000</v>
      </c>
      <c r="F8" s="560">
        <v>1376000</v>
      </c>
      <c r="G8" s="560">
        <v>1376000</v>
      </c>
      <c r="H8" s="560">
        <v>1376000</v>
      </c>
      <c r="I8" s="560">
        <v>1376000</v>
      </c>
      <c r="J8" s="560">
        <v>1376000</v>
      </c>
      <c r="K8" s="560">
        <v>1376000</v>
      </c>
      <c r="L8" s="560">
        <v>1376000</v>
      </c>
      <c r="M8" s="560">
        <v>1376000</v>
      </c>
      <c r="N8" s="560">
        <v>1374950</v>
      </c>
      <c r="O8" s="103">
        <f t="shared" si="0"/>
        <v>16510950</v>
      </c>
    </row>
    <row r="9" spans="1:15" s="104" customFormat="1" ht="13.5" customHeight="1">
      <c r="A9" s="102" t="s">
        <v>24</v>
      </c>
      <c r="B9" s="288" t="s">
        <v>424</v>
      </c>
      <c r="C9" s="560">
        <v>1110000</v>
      </c>
      <c r="D9" s="560">
        <v>1110000</v>
      </c>
      <c r="E9" s="560">
        <v>1110000</v>
      </c>
      <c r="F9" s="560">
        <v>1110000</v>
      </c>
      <c r="G9" s="560">
        <v>1110000</v>
      </c>
      <c r="H9" s="560">
        <v>1110000</v>
      </c>
      <c r="I9" s="560">
        <v>1110000</v>
      </c>
      <c r="J9" s="560">
        <v>1110000</v>
      </c>
      <c r="K9" s="560">
        <v>1110000</v>
      </c>
      <c r="L9" s="560">
        <v>1110000</v>
      </c>
      <c r="M9" s="560">
        <v>1110000</v>
      </c>
      <c r="N9" s="560">
        <v>1105554</v>
      </c>
      <c r="O9" s="103">
        <f t="shared" si="0"/>
        <v>13315554</v>
      </c>
    </row>
    <row r="10" spans="1:15" s="104" customFormat="1" ht="13.5" customHeight="1">
      <c r="A10" s="102" t="s">
        <v>25</v>
      </c>
      <c r="B10" s="288" t="s">
        <v>10</v>
      </c>
      <c r="C10" s="560"/>
      <c r="D10" s="560"/>
      <c r="E10" s="560"/>
      <c r="F10" s="560"/>
      <c r="G10" s="560"/>
      <c r="H10" s="560"/>
      <c r="I10" s="560"/>
      <c r="J10" s="560"/>
      <c r="K10" s="560"/>
      <c r="L10" s="560"/>
      <c r="M10" s="560"/>
      <c r="N10" s="560"/>
      <c r="O10" s="103">
        <f t="shared" si="0"/>
        <v>0</v>
      </c>
    </row>
    <row r="11" spans="1:15" s="104" customFormat="1" ht="13.5" customHeight="1">
      <c r="A11" s="102" t="s">
        <v>26</v>
      </c>
      <c r="B11" s="288" t="s">
        <v>378</v>
      </c>
      <c r="C11" s="560"/>
      <c r="D11" s="560"/>
      <c r="E11" s="560"/>
      <c r="F11" s="560"/>
      <c r="G11" s="560"/>
      <c r="H11" s="560"/>
      <c r="I11" s="560"/>
      <c r="J11" s="560"/>
      <c r="K11" s="560"/>
      <c r="L11" s="560"/>
      <c r="M11" s="560"/>
      <c r="N11" s="560"/>
      <c r="O11" s="103">
        <f t="shared" si="0"/>
        <v>0</v>
      </c>
    </row>
    <row r="12" spans="1:15" s="104" customFormat="1" ht="22.5">
      <c r="A12" s="102" t="s">
        <v>27</v>
      </c>
      <c r="B12" s="290" t="s">
        <v>410</v>
      </c>
      <c r="C12" s="560"/>
      <c r="D12" s="560"/>
      <c r="E12" s="560"/>
      <c r="F12" s="560"/>
      <c r="G12" s="560"/>
      <c r="H12" s="560"/>
      <c r="I12" s="560"/>
      <c r="J12" s="560"/>
      <c r="K12" s="560"/>
      <c r="L12" s="560"/>
      <c r="M12" s="560"/>
      <c r="N12" s="560"/>
      <c r="O12" s="103">
        <f t="shared" si="0"/>
        <v>0</v>
      </c>
    </row>
    <row r="13" spans="1:15" s="104" customFormat="1" ht="13.5" customHeight="1" thickBot="1">
      <c r="A13" s="102" t="s">
        <v>28</v>
      </c>
      <c r="B13" s="288" t="s">
        <v>11</v>
      </c>
      <c r="C13" s="560">
        <v>22611977</v>
      </c>
      <c r="D13" s="560">
        <v>18213000</v>
      </c>
      <c r="E13" s="560">
        <v>14198000</v>
      </c>
      <c r="F13" s="560">
        <v>14198000</v>
      </c>
      <c r="G13" s="560">
        <v>14198000</v>
      </c>
      <c r="H13" s="560">
        <v>14198000</v>
      </c>
      <c r="I13" s="560">
        <v>14198000</v>
      </c>
      <c r="J13" s="560">
        <v>14198000</v>
      </c>
      <c r="K13" s="560">
        <v>14198000</v>
      </c>
      <c r="L13" s="560">
        <v>14198000</v>
      </c>
      <c r="M13" s="560">
        <v>14198000</v>
      </c>
      <c r="N13" s="560">
        <v>14200160</v>
      </c>
      <c r="O13" s="103">
        <f t="shared" si="0"/>
        <v>182807137</v>
      </c>
    </row>
    <row r="14" spans="1:15" s="99" customFormat="1" ht="15.75" customHeight="1" thickBot="1">
      <c r="A14" s="98" t="s">
        <v>29</v>
      </c>
      <c r="B14" s="35" t="s">
        <v>109</v>
      </c>
      <c r="C14" s="562">
        <f aca="true" t="shared" si="1" ref="C14:N14">SUM(C5:C13)</f>
        <v>61508977</v>
      </c>
      <c r="D14" s="562">
        <f t="shared" si="1"/>
        <v>57110000</v>
      </c>
      <c r="E14" s="562">
        <f t="shared" si="1"/>
        <v>53095000</v>
      </c>
      <c r="F14" s="562">
        <f t="shared" si="1"/>
        <v>53095000</v>
      </c>
      <c r="G14" s="562">
        <f t="shared" si="1"/>
        <v>53095000</v>
      </c>
      <c r="H14" s="562">
        <f t="shared" si="1"/>
        <v>53095000</v>
      </c>
      <c r="I14" s="562">
        <f t="shared" si="1"/>
        <v>53095000</v>
      </c>
      <c r="J14" s="562">
        <f t="shared" si="1"/>
        <v>53095000</v>
      </c>
      <c r="K14" s="562">
        <f t="shared" si="1"/>
        <v>53095000</v>
      </c>
      <c r="L14" s="562">
        <f t="shared" si="1"/>
        <v>53095000</v>
      </c>
      <c r="M14" s="562">
        <f t="shared" si="1"/>
        <v>53095000</v>
      </c>
      <c r="N14" s="562">
        <f t="shared" si="1"/>
        <v>53105350</v>
      </c>
      <c r="O14" s="106">
        <f>SUM(C14:N14)</f>
        <v>649579327</v>
      </c>
    </row>
    <row r="15" spans="1:15" s="99" customFormat="1" ht="15" customHeight="1" thickBot="1">
      <c r="A15" s="98" t="s">
        <v>30</v>
      </c>
      <c r="B15" s="674" t="s">
        <v>57</v>
      </c>
      <c r="C15" s="675"/>
      <c r="D15" s="675"/>
      <c r="E15" s="675"/>
      <c r="F15" s="675"/>
      <c r="G15" s="675"/>
      <c r="H15" s="675"/>
      <c r="I15" s="675"/>
      <c r="J15" s="675"/>
      <c r="K15" s="675"/>
      <c r="L15" s="675"/>
      <c r="M15" s="675"/>
      <c r="N15" s="675"/>
      <c r="O15" s="676"/>
    </row>
    <row r="16" spans="1:15" s="104" customFormat="1" ht="13.5" customHeight="1">
      <c r="A16" s="107" t="s">
        <v>31</v>
      </c>
      <c r="B16" s="291" t="s">
        <v>62</v>
      </c>
      <c r="C16" s="561">
        <v>12857000</v>
      </c>
      <c r="D16" s="561">
        <v>12857000</v>
      </c>
      <c r="E16" s="561">
        <v>12857000</v>
      </c>
      <c r="F16" s="561">
        <v>12857000</v>
      </c>
      <c r="G16" s="561">
        <v>12857000</v>
      </c>
      <c r="H16" s="561">
        <v>12857000</v>
      </c>
      <c r="I16" s="561">
        <v>12857000</v>
      </c>
      <c r="J16" s="561">
        <v>12857000</v>
      </c>
      <c r="K16" s="561">
        <v>12857000</v>
      </c>
      <c r="L16" s="561">
        <v>12857000</v>
      </c>
      <c r="M16" s="561">
        <v>12857000</v>
      </c>
      <c r="N16" s="561">
        <v>12861150</v>
      </c>
      <c r="O16" s="105">
        <f t="shared" si="0"/>
        <v>154288150</v>
      </c>
    </row>
    <row r="17" spans="1:15" s="104" customFormat="1" ht="27" customHeight="1">
      <c r="A17" s="102" t="s">
        <v>32</v>
      </c>
      <c r="B17" s="290" t="s">
        <v>183</v>
      </c>
      <c r="C17" s="560">
        <v>2101000</v>
      </c>
      <c r="D17" s="560">
        <v>2101000</v>
      </c>
      <c r="E17" s="560">
        <v>2101000</v>
      </c>
      <c r="F17" s="560">
        <v>2101000</v>
      </c>
      <c r="G17" s="560">
        <v>2101000</v>
      </c>
      <c r="H17" s="560">
        <v>2101000</v>
      </c>
      <c r="I17" s="560">
        <v>2101000</v>
      </c>
      <c r="J17" s="560">
        <v>2101000</v>
      </c>
      <c r="K17" s="560">
        <v>2101000</v>
      </c>
      <c r="L17" s="560">
        <v>2101000</v>
      </c>
      <c r="M17" s="560">
        <v>2101000</v>
      </c>
      <c r="N17" s="560">
        <v>2104160</v>
      </c>
      <c r="O17" s="103">
        <f t="shared" si="0"/>
        <v>25215160</v>
      </c>
    </row>
    <row r="18" spans="1:15" s="104" customFormat="1" ht="13.5" customHeight="1">
      <c r="A18" s="102" t="s">
        <v>33</v>
      </c>
      <c r="B18" s="288" t="s">
        <v>140</v>
      </c>
      <c r="C18" s="560">
        <v>11890000</v>
      </c>
      <c r="D18" s="560">
        <v>11890000</v>
      </c>
      <c r="E18" s="560">
        <v>11890000</v>
      </c>
      <c r="F18" s="560">
        <v>11890000</v>
      </c>
      <c r="G18" s="560">
        <v>11890000</v>
      </c>
      <c r="H18" s="560">
        <v>11890000</v>
      </c>
      <c r="I18" s="560">
        <v>11890000</v>
      </c>
      <c r="J18" s="560">
        <v>11890000</v>
      </c>
      <c r="K18" s="560">
        <v>11890000</v>
      </c>
      <c r="L18" s="560">
        <v>11890000</v>
      </c>
      <c r="M18" s="560">
        <v>11890000</v>
      </c>
      <c r="N18" s="560">
        <v>11889049</v>
      </c>
      <c r="O18" s="103">
        <f t="shared" si="0"/>
        <v>142679049</v>
      </c>
    </row>
    <row r="19" spans="1:15" s="104" customFormat="1" ht="13.5" customHeight="1">
      <c r="A19" s="102" t="s">
        <v>34</v>
      </c>
      <c r="B19" s="288" t="s">
        <v>184</v>
      </c>
      <c r="C19" s="560">
        <v>1524000</v>
      </c>
      <c r="D19" s="560">
        <v>1524000</v>
      </c>
      <c r="E19" s="560">
        <v>1524000</v>
      </c>
      <c r="F19" s="560">
        <v>1524000</v>
      </c>
      <c r="G19" s="560">
        <v>1524000</v>
      </c>
      <c r="H19" s="560">
        <v>1524000</v>
      </c>
      <c r="I19" s="560">
        <v>1524000</v>
      </c>
      <c r="J19" s="560">
        <v>1524000</v>
      </c>
      <c r="K19" s="560">
        <v>1524000</v>
      </c>
      <c r="L19" s="560">
        <v>1524000</v>
      </c>
      <c r="M19" s="560">
        <v>1524000</v>
      </c>
      <c r="N19" s="560">
        <v>1529000</v>
      </c>
      <c r="O19" s="103">
        <f t="shared" si="0"/>
        <v>18293000</v>
      </c>
    </row>
    <row r="20" spans="1:15" s="104" customFormat="1" ht="13.5" customHeight="1">
      <c r="A20" s="102" t="s">
        <v>35</v>
      </c>
      <c r="B20" s="288" t="s">
        <v>12</v>
      </c>
      <c r="C20" s="560">
        <v>3841000</v>
      </c>
      <c r="D20" s="560">
        <v>3841000</v>
      </c>
      <c r="E20" s="560">
        <v>3841000</v>
      </c>
      <c r="F20" s="560">
        <v>3841000</v>
      </c>
      <c r="G20" s="560">
        <v>3841000</v>
      </c>
      <c r="H20" s="560">
        <v>3841000</v>
      </c>
      <c r="I20" s="560">
        <v>3841000</v>
      </c>
      <c r="J20" s="560">
        <v>3841000</v>
      </c>
      <c r="K20" s="560">
        <v>3841000</v>
      </c>
      <c r="L20" s="560">
        <v>3841000</v>
      </c>
      <c r="M20" s="560">
        <v>3841000</v>
      </c>
      <c r="N20" s="560">
        <v>3841648</v>
      </c>
      <c r="O20" s="103">
        <f t="shared" si="0"/>
        <v>46092648</v>
      </c>
    </row>
    <row r="21" spans="1:15" s="104" customFormat="1" ht="13.5" customHeight="1">
      <c r="A21" s="102" t="s">
        <v>36</v>
      </c>
      <c r="B21" s="288" t="s">
        <v>231</v>
      </c>
      <c r="C21" s="560">
        <v>20882000</v>
      </c>
      <c r="D21" s="560">
        <v>20882000</v>
      </c>
      <c r="E21" s="560">
        <v>20882000</v>
      </c>
      <c r="F21" s="560">
        <v>20882000</v>
      </c>
      <c r="G21" s="560">
        <v>20882000</v>
      </c>
      <c r="H21" s="560">
        <v>20882000</v>
      </c>
      <c r="I21" s="560">
        <v>20882000</v>
      </c>
      <c r="J21" s="560">
        <v>20882000</v>
      </c>
      <c r="K21" s="560">
        <v>20882000</v>
      </c>
      <c r="L21" s="560">
        <v>20882000</v>
      </c>
      <c r="M21" s="560">
        <v>20882000</v>
      </c>
      <c r="N21" s="560">
        <v>20880343</v>
      </c>
      <c r="O21" s="103">
        <f t="shared" si="0"/>
        <v>250582343</v>
      </c>
    </row>
    <row r="22" spans="1:15" s="104" customFormat="1" ht="15.75">
      <c r="A22" s="102" t="s">
        <v>37</v>
      </c>
      <c r="B22" s="290" t="s">
        <v>187</v>
      </c>
      <c r="C22" s="560"/>
      <c r="D22" s="560">
        <v>4015000</v>
      </c>
      <c r="E22" s="560"/>
      <c r="F22" s="560"/>
      <c r="G22" s="560"/>
      <c r="H22" s="560"/>
      <c r="I22" s="560"/>
      <c r="J22" s="560"/>
      <c r="K22" s="560"/>
      <c r="L22" s="560"/>
      <c r="M22" s="560"/>
      <c r="N22" s="560"/>
      <c r="O22" s="103">
        <f t="shared" si="0"/>
        <v>4015000</v>
      </c>
    </row>
    <row r="23" spans="1:15" s="104" customFormat="1" ht="13.5" customHeight="1">
      <c r="A23" s="102" t="s">
        <v>38</v>
      </c>
      <c r="B23" s="288" t="s">
        <v>233</v>
      </c>
      <c r="C23" s="560"/>
      <c r="D23" s="560"/>
      <c r="E23" s="560"/>
      <c r="F23" s="560"/>
      <c r="G23" s="560"/>
      <c r="H23" s="560"/>
      <c r="I23" s="560"/>
      <c r="J23" s="560"/>
      <c r="K23" s="560"/>
      <c r="L23" s="560"/>
      <c r="M23" s="560"/>
      <c r="N23" s="560"/>
      <c r="O23" s="103">
        <f t="shared" si="0"/>
        <v>0</v>
      </c>
    </row>
    <row r="24" spans="1:15" s="104" customFormat="1" ht="13.5" customHeight="1" thickBot="1">
      <c r="A24" s="102" t="s">
        <v>39</v>
      </c>
      <c r="B24" s="288" t="s">
        <v>13</v>
      </c>
      <c r="C24" s="560">
        <v>8413977</v>
      </c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103">
        <f t="shared" si="0"/>
        <v>8413977</v>
      </c>
    </row>
    <row r="25" spans="1:15" s="99" customFormat="1" ht="15.75" customHeight="1" thickBot="1">
      <c r="A25" s="108" t="s">
        <v>40</v>
      </c>
      <c r="B25" s="35" t="s">
        <v>110</v>
      </c>
      <c r="C25" s="562">
        <f aca="true" t="shared" si="2" ref="C25:N25">SUM(C16:C24)</f>
        <v>61508977</v>
      </c>
      <c r="D25" s="562">
        <f t="shared" si="2"/>
        <v>57110000</v>
      </c>
      <c r="E25" s="562">
        <f t="shared" si="2"/>
        <v>53095000</v>
      </c>
      <c r="F25" s="562">
        <f t="shared" si="2"/>
        <v>53095000</v>
      </c>
      <c r="G25" s="562">
        <f t="shared" si="2"/>
        <v>53095000</v>
      </c>
      <c r="H25" s="562">
        <f t="shared" si="2"/>
        <v>53095000</v>
      </c>
      <c r="I25" s="562">
        <f t="shared" si="2"/>
        <v>53095000</v>
      </c>
      <c r="J25" s="562">
        <f t="shared" si="2"/>
        <v>53095000</v>
      </c>
      <c r="K25" s="562">
        <f t="shared" si="2"/>
        <v>53095000</v>
      </c>
      <c r="L25" s="562">
        <f t="shared" si="2"/>
        <v>53095000</v>
      </c>
      <c r="M25" s="562">
        <f t="shared" si="2"/>
        <v>53095000</v>
      </c>
      <c r="N25" s="562">
        <f t="shared" si="2"/>
        <v>53105350</v>
      </c>
      <c r="O25" s="106">
        <f t="shared" si="0"/>
        <v>649579327</v>
      </c>
    </row>
    <row r="26" spans="1:15" ht="16.5" thickBot="1">
      <c r="A26" s="108" t="s">
        <v>41</v>
      </c>
      <c r="B26" s="292" t="s">
        <v>111</v>
      </c>
      <c r="C26" s="563">
        <f aca="true" t="shared" si="3" ref="C26:O26">C14-C25</f>
        <v>0</v>
      </c>
      <c r="D26" s="563">
        <f t="shared" si="3"/>
        <v>0</v>
      </c>
      <c r="E26" s="563">
        <f t="shared" si="3"/>
        <v>0</v>
      </c>
      <c r="F26" s="563">
        <f t="shared" si="3"/>
        <v>0</v>
      </c>
      <c r="G26" s="563">
        <f t="shared" si="3"/>
        <v>0</v>
      </c>
      <c r="H26" s="563">
        <f t="shared" si="3"/>
        <v>0</v>
      </c>
      <c r="I26" s="563">
        <f t="shared" si="3"/>
        <v>0</v>
      </c>
      <c r="J26" s="563">
        <f t="shared" si="3"/>
        <v>0</v>
      </c>
      <c r="K26" s="563">
        <f t="shared" si="3"/>
        <v>0</v>
      </c>
      <c r="L26" s="563">
        <f t="shared" si="3"/>
        <v>0</v>
      </c>
      <c r="M26" s="563">
        <f t="shared" si="3"/>
        <v>0</v>
      </c>
      <c r="N26" s="563">
        <f t="shared" si="3"/>
        <v>0</v>
      </c>
      <c r="O26" s="109">
        <f t="shared" si="3"/>
        <v>0</v>
      </c>
    </row>
    <row r="27" ht="15.75">
      <c r="A27" s="111"/>
    </row>
    <row r="28" spans="2:15" ht="15.75">
      <c r="B28" s="112"/>
      <c r="C28" s="113"/>
      <c r="D28" s="113"/>
      <c r="O28" s="110"/>
    </row>
    <row r="29" ht="15.75">
      <c r="O29" s="110"/>
    </row>
    <row r="30" ht="15.75">
      <c r="O30" s="110"/>
    </row>
    <row r="31" ht="15.75">
      <c r="O31" s="110"/>
    </row>
    <row r="32" ht="15.75">
      <c r="O32" s="110"/>
    </row>
    <row r="33" ht="15.75">
      <c r="O33" s="110"/>
    </row>
    <row r="34" ht="15.75">
      <c r="O34" s="110"/>
    </row>
    <row r="35" ht="15.75">
      <c r="O35" s="110"/>
    </row>
    <row r="36" ht="15.75">
      <c r="O36" s="110"/>
    </row>
    <row r="37" ht="15.75">
      <c r="O37" s="110"/>
    </row>
    <row r="38" ht="15.75">
      <c r="O38" s="110"/>
    </row>
    <row r="39" ht="15.75">
      <c r="O39" s="110"/>
    </row>
    <row r="40" ht="15.75">
      <c r="O40" s="110"/>
    </row>
    <row r="41" ht="15.75">
      <c r="O41" s="110"/>
    </row>
    <row r="42" ht="15.75">
      <c r="O42" s="110"/>
    </row>
    <row r="43" ht="15.75">
      <c r="O43" s="110"/>
    </row>
    <row r="44" ht="15.75">
      <c r="O44" s="110"/>
    </row>
    <row r="45" ht="15.75">
      <c r="O45" s="110"/>
    </row>
    <row r="46" ht="15.75">
      <c r="O46" s="110"/>
    </row>
    <row r="47" ht="15.75">
      <c r="O47" s="110"/>
    </row>
    <row r="48" ht="15.75">
      <c r="O48" s="110"/>
    </row>
    <row r="49" ht="15.75">
      <c r="O49" s="110"/>
    </row>
    <row r="50" ht="15.75">
      <c r="O50" s="110"/>
    </row>
    <row r="51" ht="15.75">
      <c r="O51" s="110"/>
    </row>
    <row r="52" ht="15.75">
      <c r="O52" s="110"/>
    </row>
    <row r="53" ht="15.75">
      <c r="O53" s="110"/>
    </row>
    <row r="54" ht="15.75">
      <c r="O54" s="110"/>
    </row>
    <row r="55" ht="15.75">
      <c r="O55" s="110"/>
    </row>
    <row r="56" ht="15.75">
      <c r="O56" s="110"/>
    </row>
    <row r="57" ht="15.75">
      <c r="O57" s="110"/>
    </row>
    <row r="58" ht="15.75">
      <c r="O58" s="110"/>
    </row>
    <row r="59" ht="15.75">
      <c r="O59" s="110"/>
    </row>
    <row r="60" ht="15.75">
      <c r="O60" s="110"/>
    </row>
    <row r="61" ht="15.75">
      <c r="O61" s="110"/>
    </row>
    <row r="62" ht="15.75">
      <c r="O62" s="110"/>
    </row>
    <row r="63" ht="15.75">
      <c r="O63" s="110"/>
    </row>
    <row r="64" ht="15.75">
      <c r="O64" s="110"/>
    </row>
    <row r="65" ht="15.75">
      <c r="O65" s="110"/>
    </row>
    <row r="66" ht="15.75">
      <c r="O66" s="110"/>
    </row>
    <row r="67" ht="15.75">
      <c r="O67" s="110"/>
    </row>
    <row r="68" ht="15.75">
      <c r="O68" s="110"/>
    </row>
    <row r="69" ht="15.75">
      <c r="O69" s="110"/>
    </row>
    <row r="70" ht="15.75">
      <c r="O70" s="110"/>
    </row>
    <row r="71" ht="15.75">
      <c r="O71" s="110"/>
    </row>
    <row r="72" ht="15.75">
      <c r="O72" s="110"/>
    </row>
    <row r="73" ht="15.75">
      <c r="O73" s="110"/>
    </row>
    <row r="74" ht="15.75">
      <c r="O74" s="110"/>
    </row>
    <row r="75" ht="15.75">
      <c r="O75" s="110"/>
    </row>
    <row r="76" ht="15.75">
      <c r="O76" s="110"/>
    </row>
    <row r="77" ht="15.75">
      <c r="O77" s="110"/>
    </row>
    <row r="78" ht="15.75">
      <c r="O78" s="110"/>
    </row>
    <row r="79" ht="15.75">
      <c r="O79" s="110"/>
    </row>
    <row r="80" ht="15.75">
      <c r="O80" s="110"/>
    </row>
    <row r="81" ht="15.75">
      <c r="O81" s="110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11. számú melléklet a 6/2019. (V.30.)önkormányzati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60"/>
  <sheetViews>
    <sheetView workbookViewId="0" topLeftCell="A1">
      <selection activeCell="C60" sqref="C60:F60"/>
    </sheetView>
  </sheetViews>
  <sheetFormatPr defaultColWidth="9.00390625" defaultRowHeight="12.75"/>
  <cols>
    <col min="1" max="1" width="15.00390625" style="0" customWidth="1"/>
    <col min="2" max="2" width="92.875" style="582" customWidth="1"/>
    <col min="3" max="3" width="19.125" style="0" customWidth="1"/>
    <col min="4" max="4" width="10.875" style="0" customWidth="1"/>
    <col min="5" max="5" width="9.875" style="0" customWidth="1"/>
    <col min="6" max="6" width="19.875" style="0" customWidth="1"/>
  </cols>
  <sheetData>
    <row r="1" spans="1:6" ht="12.75">
      <c r="A1" s="679" t="s">
        <v>729</v>
      </c>
      <c r="B1" s="679"/>
      <c r="C1" s="679"/>
      <c r="D1" s="679"/>
      <c r="E1" s="679"/>
      <c r="F1" s="679"/>
    </row>
    <row r="2" spans="1:6" ht="15.75">
      <c r="A2" s="680" t="s">
        <v>725</v>
      </c>
      <c r="B2" s="680"/>
      <c r="C2" s="680"/>
      <c r="D2" s="680"/>
      <c r="E2" s="680"/>
      <c r="F2" s="680"/>
    </row>
    <row r="3" ht="12.75">
      <c r="F3" t="s">
        <v>14</v>
      </c>
    </row>
    <row r="4" spans="1:6" s="584" customFormat="1" ht="38.25">
      <c r="A4" s="583" t="s">
        <v>618</v>
      </c>
      <c r="B4" s="583" t="s">
        <v>619</v>
      </c>
      <c r="C4" s="583" t="s">
        <v>620</v>
      </c>
      <c r="D4" s="583" t="s">
        <v>621</v>
      </c>
      <c r="E4" s="583" t="s">
        <v>622</v>
      </c>
      <c r="F4" s="583" t="s">
        <v>726</v>
      </c>
    </row>
    <row r="5" spans="1:6" s="584" customFormat="1" ht="12.75">
      <c r="A5" s="583" t="s">
        <v>496</v>
      </c>
      <c r="B5" s="583" t="s">
        <v>497</v>
      </c>
      <c r="C5" s="583" t="s">
        <v>498</v>
      </c>
      <c r="D5" s="583" t="s">
        <v>500</v>
      </c>
      <c r="E5" s="583" t="s">
        <v>499</v>
      </c>
      <c r="F5" s="583" t="s">
        <v>501</v>
      </c>
    </row>
    <row r="6" spans="1:6" s="589" customFormat="1" ht="25.5">
      <c r="A6" s="585" t="s">
        <v>623</v>
      </c>
      <c r="B6" s="586" t="s">
        <v>624</v>
      </c>
      <c r="C6" s="586" t="s">
        <v>625</v>
      </c>
      <c r="D6" s="587">
        <v>4580000</v>
      </c>
      <c r="E6" s="588">
        <v>6.96</v>
      </c>
      <c r="F6" s="587">
        <v>31876800</v>
      </c>
    </row>
    <row r="7" spans="1:6" ht="12.75">
      <c r="A7" s="590" t="s">
        <v>626</v>
      </c>
      <c r="B7" s="591" t="s">
        <v>627</v>
      </c>
      <c r="C7" s="592" t="s">
        <v>628</v>
      </c>
      <c r="D7" s="592" t="s">
        <v>629</v>
      </c>
      <c r="E7" s="592" t="s">
        <v>629</v>
      </c>
      <c r="F7" s="593">
        <v>31876800</v>
      </c>
    </row>
    <row r="8" spans="1:6" s="589" customFormat="1" ht="25.5">
      <c r="A8" s="594" t="s">
        <v>630</v>
      </c>
      <c r="B8" s="586" t="s">
        <v>631</v>
      </c>
      <c r="C8" s="585" t="s">
        <v>628</v>
      </c>
      <c r="D8" s="585" t="s">
        <v>629</v>
      </c>
      <c r="E8" s="585" t="s">
        <v>629</v>
      </c>
      <c r="F8" s="611">
        <f>F13</f>
        <v>8616180</v>
      </c>
    </row>
    <row r="9" spans="1:6" ht="12.75">
      <c r="A9" s="590" t="s">
        <v>632</v>
      </c>
      <c r="B9" s="591" t="s">
        <v>633</v>
      </c>
      <c r="C9" s="592" t="s">
        <v>634</v>
      </c>
      <c r="D9" s="593">
        <v>22300</v>
      </c>
      <c r="E9" s="592" t="s">
        <v>629</v>
      </c>
      <c r="F9" s="593">
        <v>3978320</v>
      </c>
    </row>
    <row r="10" spans="1:6" ht="12.75">
      <c r="A10" s="590" t="s">
        <v>635</v>
      </c>
      <c r="B10" s="591" t="s">
        <v>636</v>
      </c>
      <c r="C10" s="592" t="s">
        <v>637</v>
      </c>
      <c r="D10" s="592" t="s">
        <v>629</v>
      </c>
      <c r="E10" s="592" t="s">
        <v>629</v>
      </c>
      <c r="F10" s="593">
        <v>3008000</v>
      </c>
    </row>
    <row r="11" spans="1:6" ht="12.75">
      <c r="A11" s="590" t="s">
        <v>638</v>
      </c>
      <c r="B11" s="591" t="s">
        <v>639</v>
      </c>
      <c r="C11" s="592" t="s">
        <v>640</v>
      </c>
      <c r="D11" s="592" t="s">
        <v>629</v>
      </c>
      <c r="E11" s="592" t="s">
        <v>629</v>
      </c>
      <c r="F11" s="593">
        <v>0</v>
      </c>
    </row>
    <row r="12" spans="1:6" ht="12.75">
      <c r="A12" s="590" t="s">
        <v>641</v>
      </c>
      <c r="B12" s="591" t="s">
        <v>642</v>
      </c>
      <c r="C12" s="592" t="s">
        <v>637</v>
      </c>
      <c r="D12" s="592" t="s">
        <v>629</v>
      </c>
      <c r="E12" s="592" t="s">
        <v>629</v>
      </c>
      <c r="F12" s="593">
        <v>1629860</v>
      </c>
    </row>
    <row r="13" spans="1:6" ht="12.75">
      <c r="A13" s="590" t="s">
        <v>643</v>
      </c>
      <c r="B13" s="591" t="s">
        <v>644</v>
      </c>
      <c r="C13" s="592" t="s">
        <v>628</v>
      </c>
      <c r="D13" s="592" t="s">
        <v>629</v>
      </c>
      <c r="E13" s="592" t="s">
        <v>629</v>
      </c>
      <c r="F13" s="593">
        <v>8616180</v>
      </c>
    </row>
    <row r="14" spans="1:6" ht="12.75">
      <c r="A14" s="590" t="s">
        <v>645</v>
      </c>
      <c r="B14" s="591" t="s">
        <v>646</v>
      </c>
      <c r="C14" s="592" t="s">
        <v>628</v>
      </c>
      <c r="D14" s="593">
        <v>22300</v>
      </c>
      <c r="E14" s="592" t="s">
        <v>629</v>
      </c>
      <c r="F14" s="593">
        <v>3978320</v>
      </c>
    </row>
    <row r="15" spans="1:6" ht="12.75">
      <c r="A15" s="590" t="s">
        <v>647</v>
      </c>
      <c r="B15" s="591" t="s">
        <v>648</v>
      </c>
      <c r="C15" s="592" t="s">
        <v>628</v>
      </c>
      <c r="D15" s="592" t="s">
        <v>629</v>
      </c>
      <c r="E15" s="592" t="s">
        <v>629</v>
      </c>
      <c r="F15" s="593">
        <v>3008000</v>
      </c>
    </row>
    <row r="16" spans="1:6" ht="12.75">
      <c r="A16" s="590" t="s">
        <v>649</v>
      </c>
      <c r="B16" s="591" t="s">
        <v>650</v>
      </c>
      <c r="C16" s="592" t="s">
        <v>628</v>
      </c>
      <c r="D16" s="592" t="s">
        <v>629</v>
      </c>
      <c r="E16" s="592" t="s">
        <v>629</v>
      </c>
      <c r="F16" s="593">
        <v>0</v>
      </c>
    </row>
    <row r="17" spans="1:6" ht="12.75">
      <c r="A17" s="590" t="s">
        <v>651</v>
      </c>
      <c r="B17" s="591" t="s">
        <v>652</v>
      </c>
      <c r="C17" s="592" t="s">
        <v>628</v>
      </c>
      <c r="D17" s="592" t="s">
        <v>629</v>
      </c>
      <c r="E17" s="592" t="s">
        <v>629</v>
      </c>
      <c r="F17" s="593">
        <v>1629860</v>
      </c>
    </row>
    <row r="18" spans="1:6" s="589" customFormat="1" ht="12.75">
      <c r="A18" s="585" t="s">
        <v>653</v>
      </c>
      <c r="B18" s="586" t="s">
        <v>654</v>
      </c>
      <c r="C18" s="585" t="s">
        <v>655</v>
      </c>
      <c r="D18" s="587">
        <v>2700</v>
      </c>
      <c r="E18" s="585" t="s">
        <v>629</v>
      </c>
      <c r="F18" s="587">
        <v>6000000</v>
      </c>
    </row>
    <row r="19" spans="1:6" ht="12.75">
      <c r="A19" s="590" t="s">
        <v>656</v>
      </c>
      <c r="B19" s="591" t="s">
        <v>657</v>
      </c>
      <c r="C19" s="592" t="s">
        <v>628</v>
      </c>
      <c r="D19" s="593">
        <v>2700</v>
      </c>
      <c r="E19" s="592" t="s">
        <v>629</v>
      </c>
      <c r="F19" s="593">
        <v>6000000</v>
      </c>
    </row>
    <row r="20" spans="1:6" ht="12.75">
      <c r="A20" s="590" t="s">
        <v>658</v>
      </c>
      <c r="B20" s="591" t="s">
        <v>659</v>
      </c>
      <c r="C20" s="592" t="s">
        <v>660</v>
      </c>
      <c r="D20" s="593">
        <v>2550</v>
      </c>
      <c r="E20" s="592" t="s">
        <v>629</v>
      </c>
      <c r="F20" s="593">
        <v>30600</v>
      </c>
    </row>
    <row r="21" spans="1:6" ht="12.75">
      <c r="A21" s="590" t="s">
        <v>661</v>
      </c>
      <c r="B21" s="591" t="s">
        <v>662</v>
      </c>
      <c r="C21" s="592" t="s">
        <v>628</v>
      </c>
      <c r="D21" s="593">
        <v>2550</v>
      </c>
      <c r="E21" s="592" t="s">
        <v>629</v>
      </c>
      <c r="F21" s="593">
        <v>30600</v>
      </c>
    </row>
    <row r="22" spans="1:6" s="589" customFormat="1" ht="25.5">
      <c r="A22" s="586" t="s">
        <v>663</v>
      </c>
      <c r="B22" s="586" t="s">
        <v>664</v>
      </c>
      <c r="C22" s="585" t="s">
        <v>628</v>
      </c>
      <c r="D22" s="585" t="s">
        <v>629</v>
      </c>
      <c r="E22" s="585" t="s">
        <v>629</v>
      </c>
      <c r="F22" s="587">
        <v>20935611</v>
      </c>
    </row>
    <row r="23" spans="1:6" s="589" customFormat="1" ht="25.5">
      <c r="A23" s="585" t="s">
        <v>665</v>
      </c>
      <c r="B23" s="586" t="s">
        <v>666</v>
      </c>
      <c r="C23" s="585" t="s">
        <v>628</v>
      </c>
      <c r="D23" s="585" t="s">
        <v>629</v>
      </c>
      <c r="E23" s="585" t="s">
        <v>629</v>
      </c>
      <c r="F23" s="587">
        <v>67459191</v>
      </c>
    </row>
    <row r="24" spans="1:6" s="589" customFormat="1" ht="12.75">
      <c r="A24" s="585" t="s">
        <v>737</v>
      </c>
      <c r="B24" s="586" t="s">
        <v>736</v>
      </c>
      <c r="C24" s="585" t="s">
        <v>628</v>
      </c>
      <c r="D24" s="585"/>
      <c r="E24" s="585"/>
      <c r="F24" s="587">
        <v>88450</v>
      </c>
    </row>
    <row r="25" spans="1:6" s="589" customFormat="1" ht="12.75">
      <c r="A25" s="585" t="s">
        <v>727</v>
      </c>
      <c r="B25" s="586" t="s">
        <v>728</v>
      </c>
      <c r="C25" s="585" t="s">
        <v>628</v>
      </c>
      <c r="D25" s="585"/>
      <c r="E25" s="585"/>
      <c r="F25" s="587">
        <v>324200</v>
      </c>
    </row>
    <row r="26" spans="1:6" s="598" customFormat="1" ht="31.5">
      <c r="A26" s="595" t="s">
        <v>667</v>
      </c>
      <c r="B26" s="596" t="s">
        <v>668</v>
      </c>
      <c r="C26" s="595" t="s">
        <v>628</v>
      </c>
      <c r="D26" s="595" t="s">
        <v>629</v>
      </c>
      <c r="E26" s="595" t="s">
        <v>629</v>
      </c>
      <c r="F26" s="597">
        <f>SUM(F23:F25)</f>
        <v>67871841</v>
      </c>
    </row>
    <row r="27" spans="1:6" s="589" customFormat="1" ht="25.5">
      <c r="A27" s="585" t="s">
        <v>669</v>
      </c>
      <c r="B27" s="586" t="s">
        <v>670</v>
      </c>
      <c r="C27" s="585"/>
      <c r="D27" s="585"/>
      <c r="E27" s="585"/>
      <c r="F27" s="587">
        <f>SUM(F29:F34)</f>
        <v>24590100</v>
      </c>
    </row>
    <row r="28" spans="1:6" ht="12.75">
      <c r="A28" s="592"/>
      <c r="B28" s="599" t="s">
        <v>671</v>
      </c>
      <c r="C28" s="592"/>
      <c r="D28" s="592"/>
      <c r="E28" s="592"/>
      <c r="F28" s="592"/>
    </row>
    <row r="29" spans="1:6" ht="12.75">
      <c r="A29" s="590" t="s">
        <v>672</v>
      </c>
      <c r="B29" s="591" t="s">
        <v>673</v>
      </c>
      <c r="C29" s="592" t="s">
        <v>655</v>
      </c>
      <c r="D29" s="593">
        <v>4419000</v>
      </c>
      <c r="E29" s="600">
        <v>4.5</v>
      </c>
      <c r="F29" s="593">
        <v>13257000</v>
      </c>
    </row>
    <row r="30" spans="1:6" ht="24.75" customHeight="1">
      <c r="A30" s="590" t="s">
        <v>674</v>
      </c>
      <c r="B30" s="591" t="s">
        <v>675</v>
      </c>
      <c r="C30" s="592" t="s">
        <v>655</v>
      </c>
      <c r="D30" s="593">
        <v>2205000</v>
      </c>
      <c r="E30" s="600">
        <v>2</v>
      </c>
      <c r="F30" s="593">
        <v>2940000</v>
      </c>
    </row>
    <row r="31" spans="1:6" ht="12.75">
      <c r="A31" s="590"/>
      <c r="B31" s="591" t="s">
        <v>676</v>
      </c>
      <c r="C31" s="592"/>
      <c r="D31" s="592"/>
      <c r="E31" s="592"/>
      <c r="F31" s="592"/>
    </row>
    <row r="32" spans="1:6" ht="12.75">
      <c r="A32" s="590" t="s">
        <v>677</v>
      </c>
      <c r="B32" s="591" t="s">
        <v>673</v>
      </c>
      <c r="C32" s="592" t="s">
        <v>655</v>
      </c>
      <c r="D32" s="593">
        <v>4419000</v>
      </c>
      <c r="E32" s="600">
        <v>4.7</v>
      </c>
      <c r="F32" s="593">
        <v>6923100</v>
      </c>
    </row>
    <row r="33" spans="1:6" ht="26.25" customHeight="1">
      <c r="A33" s="590" t="s">
        <v>678</v>
      </c>
      <c r="B33" s="591" t="s">
        <v>675</v>
      </c>
      <c r="C33" s="592" t="s">
        <v>655</v>
      </c>
      <c r="D33" s="593">
        <v>2205000</v>
      </c>
      <c r="E33" s="600">
        <v>2</v>
      </c>
      <c r="F33" s="593">
        <v>1470000</v>
      </c>
    </row>
    <row r="34" spans="1:6" ht="12.75">
      <c r="A34" s="590" t="s">
        <v>679</v>
      </c>
      <c r="B34" s="591" t="s">
        <v>680</v>
      </c>
      <c r="C34" s="592" t="s">
        <v>655</v>
      </c>
      <c r="D34" s="593"/>
      <c r="E34" s="600"/>
      <c r="F34" s="593">
        <v>0</v>
      </c>
    </row>
    <row r="35" spans="1:6" s="589" customFormat="1" ht="12.75">
      <c r="A35" s="585" t="s">
        <v>681</v>
      </c>
      <c r="B35" s="586" t="s">
        <v>682</v>
      </c>
      <c r="C35" s="585"/>
      <c r="D35" s="585"/>
      <c r="E35" s="585"/>
      <c r="F35" s="587">
        <f>SUM(F36:F37)</f>
        <v>3894366</v>
      </c>
    </row>
    <row r="36" spans="1:6" ht="12.75">
      <c r="A36" s="590" t="s">
        <v>683</v>
      </c>
      <c r="B36" s="591" t="s">
        <v>684</v>
      </c>
      <c r="C36" s="592" t="s">
        <v>655</v>
      </c>
      <c r="D36" s="593">
        <v>81700</v>
      </c>
      <c r="E36" s="600">
        <v>47</v>
      </c>
      <c r="F36" s="593">
        <v>2559933</v>
      </c>
    </row>
    <row r="37" spans="1:6" ht="12.75">
      <c r="A37" s="590" t="s">
        <v>685</v>
      </c>
      <c r="B37" s="591" t="s">
        <v>684</v>
      </c>
      <c r="C37" s="592" t="s">
        <v>655</v>
      </c>
      <c r="D37" s="593">
        <v>81700</v>
      </c>
      <c r="E37" s="593">
        <v>49</v>
      </c>
      <c r="F37" s="593">
        <v>1334433</v>
      </c>
    </row>
    <row r="38" spans="1:6" s="589" customFormat="1" ht="25.5">
      <c r="A38" s="585" t="s">
        <v>686</v>
      </c>
      <c r="B38" s="586" t="s">
        <v>687</v>
      </c>
      <c r="C38" s="585"/>
      <c r="D38" s="585"/>
      <c r="E38" s="585"/>
      <c r="F38" s="585">
        <f>SUM(F39:F40)</f>
        <v>401000</v>
      </c>
    </row>
    <row r="39" spans="1:6" ht="12.75">
      <c r="A39" s="592"/>
      <c r="B39" s="591" t="s">
        <v>684</v>
      </c>
      <c r="C39" s="592"/>
      <c r="D39" s="592"/>
      <c r="E39" s="592"/>
      <c r="F39" s="592"/>
    </row>
    <row r="40" spans="1:6" ht="26.25" customHeight="1">
      <c r="A40" s="590" t="s">
        <v>688</v>
      </c>
      <c r="B40" s="591" t="s">
        <v>689</v>
      </c>
      <c r="C40" s="592" t="s">
        <v>655</v>
      </c>
      <c r="D40" s="593">
        <v>401000</v>
      </c>
      <c r="E40" s="600">
        <v>1</v>
      </c>
      <c r="F40" s="593">
        <v>401000</v>
      </c>
    </row>
    <row r="41" spans="1:6" s="604" customFormat="1" ht="15">
      <c r="A41" s="601" t="s">
        <v>690</v>
      </c>
      <c r="B41" s="602" t="s">
        <v>691</v>
      </c>
      <c r="C41" s="601" t="s">
        <v>628</v>
      </c>
      <c r="D41" s="601" t="s">
        <v>629</v>
      </c>
      <c r="E41" s="601" t="s">
        <v>629</v>
      </c>
      <c r="F41" s="603">
        <f>F27+F35+F38</f>
        <v>28885466</v>
      </c>
    </row>
    <row r="42" spans="1:6" ht="12.75">
      <c r="A42" s="592"/>
      <c r="B42" s="591"/>
      <c r="C42" s="592"/>
      <c r="D42" s="592"/>
      <c r="E42" s="592"/>
      <c r="F42" s="592"/>
    </row>
    <row r="43" spans="1:6" s="589" customFormat="1" ht="12.75">
      <c r="A43" s="585" t="s">
        <v>692</v>
      </c>
      <c r="B43" s="586" t="s">
        <v>693</v>
      </c>
      <c r="C43" s="585" t="s">
        <v>628</v>
      </c>
      <c r="D43" s="585" t="s">
        <v>629</v>
      </c>
      <c r="E43" s="585" t="s">
        <v>629</v>
      </c>
      <c r="F43" s="587">
        <v>19063000</v>
      </c>
    </row>
    <row r="44" spans="1:6" s="589" customFormat="1" ht="12.75">
      <c r="A44" s="585" t="s">
        <v>694</v>
      </c>
      <c r="B44" s="586" t="s">
        <v>695</v>
      </c>
      <c r="C44" s="585"/>
      <c r="D44" s="585"/>
      <c r="E44" s="585"/>
      <c r="F44" s="587">
        <f>SUM(F45:F50)</f>
        <v>19172240</v>
      </c>
    </row>
    <row r="45" spans="1:6" ht="12.75">
      <c r="A45" s="590" t="s">
        <v>696</v>
      </c>
      <c r="B45" s="591" t="s">
        <v>697</v>
      </c>
      <c r="C45" s="592" t="s">
        <v>698</v>
      </c>
      <c r="D45" s="593">
        <v>3400000</v>
      </c>
      <c r="E45" s="593">
        <v>6800000</v>
      </c>
      <c r="F45" s="593">
        <v>6800000</v>
      </c>
    </row>
    <row r="46" spans="1:6" ht="12.75">
      <c r="A46" s="590" t="s">
        <v>699</v>
      </c>
      <c r="B46" s="591" t="s">
        <v>700</v>
      </c>
      <c r="C46" s="592" t="s">
        <v>698</v>
      </c>
      <c r="D46" s="593">
        <v>3300000</v>
      </c>
      <c r="E46" s="593">
        <v>0</v>
      </c>
      <c r="F46" s="593">
        <v>0</v>
      </c>
    </row>
    <row r="47" spans="1:6" ht="12.75">
      <c r="A47" s="590" t="s">
        <v>701</v>
      </c>
      <c r="B47" s="591" t="s">
        <v>702</v>
      </c>
      <c r="C47" s="592" t="s">
        <v>655</v>
      </c>
      <c r="D47" s="593">
        <v>55360</v>
      </c>
      <c r="E47" s="593">
        <v>34</v>
      </c>
      <c r="F47" s="593">
        <v>1882240</v>
      </c>
    </row>
    <row r="48" spans="1:6" ht="12.75">
      <c r="A48" s="590" t="s">
        <v>703</v>
      </c>
      <c r="B48" s="591" t="s">
        <v>704</v>
      </c>
      <c r="C48" s="592" t="s">
        <v>655</v>
      </c>
      <c r="D48" s="593">
        <v>25000</v>
      </c>
      <c r="E48" s="593">
        <v>11</v>
      </c>
      <c r="F48" s="593">
        <v>275000</v>
      </c>
    </row>
    <row r="49" spans="1:6" ht="12.75">
      <c r="A49" s="590" t="s">
        <v>705</v>
      </c>
      <c r="B49" s="591" t="s">
        <v>706</v>
      </c>
      <c r="C49" s="592" t="s">
        <v>655</v>
      </c>
      <c r="D49" s="593">
        <v>330000</v>
      </c>
      <c r="E49" s="593">
        <v>26</v>
      </c>
      <c r="F49" s="593">
        <v>8580000</v>
      </c>
    </row>
    <row r="50" spans="1:6" ht="12.75">
      <c r="A50" s="590" t="s">
        <v>707</v>
      </c>
      <c r="B50" s="591" t="s">
        <v>708</v>
      </c>
      <c r="C50" s="592" t="s">
        <v>655</v>
      </c>
      <c r="D50" s="593">
        <v>109000</v>
      </c>
      <c r="E50" s="593">
        <v>15</v>
      </c>
      <c r="F50" s="593">
        <v>1635000</v>
      </c>
    </row>
    <row r="51" spans="1:6" s="589" customFormat="1" ht="12.75">
      <c r="A51" s="585" t="s">
        <v>709</v>
      </c>
      <c r="B51" s="586" t="s">
        <v>710</v>
      </c>
      <c r="C51" s="585"/>
      <c r="D51" s="585"/>
      <c r="E51" s="585"/>
      <c r="F51" s="587">
        <f>SUM(F52:F53)</f>
        <v>21923325</v>
      </c>
    </row>
    <row r="52" spans="1:6" ht="12.75">
      <c r="A52" s="590" t="s">
        <v>711</v>
      </c>
      <c r="B52" s="591" t="s">
        <v>712</v>
      </c>
      <c r="C52" s="592" t="s">
        <v>655</v>
      </c>
      <c r="D52" s="593">
        <v>1900000</v>
      </c>
      <c r="E52" s="605">
        <v>4.2</v>
      </c>
      <c r="F52" s="593">
        <v>7980000</v>
      </c>
    </row>
    <row r="53" spans="1:6" ht="12.75">
      <c r="A53" s="590" t="s">
        <v>713</v>
      </c>
      <c r="B53" s="591" t="s">
        <v>714</v>
      </c>
      <c r="C53" s="592" t="s">
        <v>628</v>
      </c>
      <c r="D53" s="592" t="s">
        <v>629</v>
      </c>
      <c r="E53" s="592" t="s">
        <v>629</v>
      </c>
      <c r="F53" s="593">
        <v>13943325</v>
      </c>
    </row>
    <row r="54" spans="1:6" s="589" customFormat="1" ht="12.75">
      <c r="A54" s="585" t="s">
        <v>715</v>
      </c>
      <c r="B54" s="586" t="s">
        <v>716</v>
      </c>
      <c r="C54" s="585" t="s">
        <v>628</v>
      </c>
      <c r="D54" s="587">
        <v>570</v>
      </c>
      <c r="E54" s="587">
        <v>2076</v>
      </c>
      <c r="F54" s="587">
        <v>1183320</v>
      </c>
    </row>
    <row r="55" spans="1:6" s="604" customFormat="1" ht="30">
      <c r="A55" s="601" t="s">
        <v>717</v>
      </c>
      <c r="B55" s="602" t="s">
        <v>718</v>
      </c>
      <c r="C55" s="601" t="s">
        <v>628</v>
      </c>
      <c r="D55" s="601" t="s">
        <v>629</v>
      </c>
      <c r="E55" s="601" t="s">
        <v>629</v>
      </c>
      <c r="F55" s="603">
        <f>SUM(F43,F44,F51,F54)</f>
        <v>61341885</v>
      </c>
    </row>
    <row r="56" spans="1:6" ht="12.75">
      <c r="A56" s="592"/>
      <c r="B56" s="591"/>
      <c r="C56" s="592"/>
      <c r="D56" s="592"/>
      <c r="E56" s="592"/>
      <c r="F56" s="592"/>
    </row>
    <row r="57" spans="1:6" s="589" customFormat="1" ht="12.75">
      <c r="A57" s="585" t="s">
        <v>719</v>
      </c>
      <c r="B57" s="586" t="s">
        <v>720</v>
      </c>
      <c r="C57" s="585"/>
      <c r="D57" s="585"/>
      <c r="E57" s="585"/>
      <c r="F57" s="585">
        <v>2102980</v>
      </c>
    </row>
    <row r="58" spans="1:6" ht="12.75">
      <c r="A58" s="592" t="s">
        <v>721</v>
      </c>
      <c r="B58" s="591" t="s">
        <v>722</v>
      </c>
      <c r="C58" s="592" t="s">
        <v>628</v>
      </c>
      <c r="D58" s="593">
        <v>1210</v>
      </c>
      <c r="E58" s="593">
        <v>0</v>
      </c>
      <c r="F58" s="593">
        <v>2102980</v>
      </c>
    </row>
    <row r="59" spans="1:6" s="609" customFormat="1" ht="14.25">
      <c r="A59" s="606" t="s">
        <v>723</v>
      </c>
      <c r="B59" s="607" t="s">
        <v>724</v>
      </c>
      <c r="C59" s="606" t="s">
        <v>628</v>
      </c>
      <c r="D59" s="606" t="s">
        <v>629</v>
      </c>
      <c r="E59" s="606" t="s">
        <v>629</v>
      </c>
      <c r="F59" s="608">
        <v>2102980</v>
      </c>
    </row>
    <row r="60" spans="1:6" s="610" customFormat="1" ht="15.75">
      <c r="A60" s="681" t="s">
        <v>53</v>
      </c>
      <c r="B60" s="682"/>
      <c r="C60" s="683">
        <f>F26+F41+F55+F59</f>
        <v>160202172</v>
      </c>
      <c r="D60" s="684"/>
      <c r="E60" s="684"/>
      <c r="F60" s="685"/>
    </row>
  </sheetData>
  <sheetProtection/>
  <mergeCells count="4">
    <mergeCell ref="A1:F1"/>
    <mergeCell ref="A2:F2"/>
    <mergeCell ref="A60:B60"/>
    <mergeCell ref="C60:F60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scale="5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zoomScale="145" zoomScaleNormal="145" workbookViewId="0" topLeftCell="A1">
      <selection activeCell="D11" sqref="D1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89" t="str">
        <f>+CONCATENATE("K I M U T A T Á S",CHAR(10),"a ",LEFT(ÖSSZEFÜGGÉSEK!A5,4),". évben céljelleggel juttatott támogatásokról")</f>
        <v>K I M U T A T Á S
a 2018. évben céljelleggel juttatott támogatásokról</v>
      </c>
      <c r="B1" s="689"/>
      <c r="C1" s="689"/>
      <c r="D1" s="689"/>
    </row>
    <row r="2" spans="1:4" ht="17.25" customHeight="1">
      <c r="A2" s="382"/>
      <c r="B2" s="382"/>
      <c r="C2" s="382"/>
      <c r="D2" s="382"/>
    </row>
    <row r="3" spans="1:4" ht="13.5" thickBot="1">
      <c r="A3" s="205"/>
      <c r="B3" s="205"/>
      <c r="C3" s="686" t="str">
        <f>'11. melléklet'!O2</f>
        <v>Forintban!</v>
      </c>
      <c r="D3" s="686"/>
    </row>
    <row r="4" spans="1:4" ht="42.75" customHeight="1" thickBot="1">
      <c r="A4" s="383" t="s">
        <v>69</v>
      </c>
      <c r="B4" s="384" t="s">
        <v>125</v>
      </c>
      <c r="C4" s="384" t="s">
        <v>126</v>
      </c>
      <c r="D4" s="385" t="s">
        <v>15</v>
      </c>
    </row>
    <row r="5" spans="1:4" ht="15.75" customHeight="1">
      <c r="A5" s="206" t="s">
        <v>19</v>
      </c>
      <c r="B5" s="27" t="s">
        <v>604</v>
      </c>
      <c r="C5" s="27" t="s">
        <v>605</v>
      </c>
      <c r="D5" s="564">
        <v>800000</v>
      </c>
    </row>
    <row r="6" spans="1:4" ht="15.75" customHeight="1">
      <c r="A6" s="207" t="s">
        <v>20</v>
      </c>
      <c r="B6" s="28" t="s">
        <v>606</v>
      </c>
      <c r="C6" s="28" t="s">
        <v>607</v>
      </c>
      <c r="D6" s="565">
        <v>1200000</v>
      </c>
    </row>
    <row r="7" spans="1:4" ht="15.75" customHeight="1">
      <c r="A7" s="207" t="s">
        <v>21</v>
      </c>
      <c r="B7" s="28"/>
      <c r="C7" s="28"/>
      <c r="D7" s="565"/>
    </row>
    <row r="8" spans="1:4" ht="15.75" customHeight="1">
      <c r="A8" s="207" t="s">
        <v>22</v>
      </c>
      <c r="B8" s="28"/>
      <c r="C8" s="28"/>
      <c r="D8" s="565"/>
    </row>
    <row r="9" spans="1:4" ht="15.75" customHeight="1">
      <c r="A9" s="207" t="s">
        <v>23</v>
      </c>
      <c r="B9" s="28"/>
      <c r="C9" s="28"/>
      <c r="D9" s="565"/>
    </row>
    <row r="10" spans="1:4" ht="15.75" customHeight="1">
      <c r="A10" s="207" t="s">
        <v>24</v>
      </c>
      <c r="B10" s="28"/>
      <c r="C10" s="28"/>
      <c r="D10" s="565"/>
    </row>
    <row r="11" spans="1:4" ht="15.75" customHeight="1">
      <c r="A11" s="207" t="s">
        <v>25</v>
      </c>
      <c r="B11" s="28"/>
      <c r="C11" s="28"/>
      <c r="D11" s="565"/>
    </row>
    <row r="12" spans="1:4" ht="15.75" customHeight="1">
      <c r="A12" s="207" t="s">
        <v>26</v>
      </c>
      <c r="B12" s="28"/>
      <c r="C12" s="28"/>
      <c r="D12" s="565"/>
    </row>
    <row r="13" spans="1:4" ht="15.75" customHeight="1">
      <c r="A13" s="207" t="s">
        <v>27</v>
      </c>
      <c r="B13" s="28"/>
      <c r="C13" s="28"/>
      <c r="D13" s="565"/>
    </row>
    <row r="14" spans="1:4" ht="15.75" customHeight="1">
      <c r="A14" s="207" t="s">
        <v>28</v>
      </c>
      <c r="B14" s="28"/>
      <c r="C14" s="28"/>
      <c r="D14" s="565"/>
    </row>
    <row r="15" spans="1:4" ht="15.75" customHeight="1">
      <c r="A15" s="207" t="s">
        <v>29</v>
      </c>
      <c r="B15" s="28"/>
      <c r="C15" s="28"/>
      <c r="D15" s="565"/>
    </row>
    <row r="16" spans="1:4" ht="15.75" customHeight="1">
      <c r="A16" s="207" t="s">
        <v>30</v>
      </c>
      <c r="B16" s="28"/>
      <c r="C16" s="28"/>
      <c r="D16" s="565"/>
    </row>
    <row r="17" spans="1:4" ht="15.75" customHeight="1">
      <c r="A17" s="207" t="s">
        <v>31</v>
      </c>
      <c r="B17" s="28"/>
      <c r="C17" s="28"/>
      <c r="D17" s="565"/>
    </row>
    <row r="18" spans="1:4" ht="15.75" customHeight="1">
      <c r="A18" s="207" t="s">
        <v>32</v>
      </c>
      <c r="B18" s="28"/>
      <c r="C18" s="28"/>
      <c r="D18" s="565"/>
    </row>
    <row r="19" spans="1:4" ht="15.75" customHeight="1">
      <c r="A19" s="207" t="s">
        <v>33</v>
      </c>
      <c r="B19" s="28"/>
      <c r="C19" s="28"/>
      <c r="D19" s="565"/>
    </row>
    <row r="20" spans="1:4" ht="15.75" customHeight="1">
      <c r="A20" s="207" t="s">
        <v>34</v>
      </c>
      <c r="B20" s="28"/>
      <c r="C20" s="28"/>
      <c r="D20" s="565"/>
    </row>
    <row r="21" spans="1:4" ht="15.75" customHeight="1">
      <c r="A21" s="207" t="s">
        <v>35</v>
      </c>
      <c r="B21" s="28"/>
      <c r="C21" s="28"/>
      <c r="D21" s="565"/>
    </row>
    <row r="22" spans="1:4" ht="15.75" customHeight="1">
      <c r="A22" s="207" t="s">
        <v>36</v>
      </c>
      <c r="B22" s="28"/>
      <c r="C22" s="28"/>
      <c r="D22" s="565"/>
    </row>
    <row r="23" spans="1:4" ht="15.75" customHeight="1">
      <c r="A23" s="207" t="s">
        <v>37</v>
      </c>
      <c r="B23" s="28"/>
      <c r="C23" s="28"/>
      <c r="D23" s="565"/>
    </row>
    <row r="24" spans="1:4" ht="15.75" customHeight="1">
      <c r="A24" s="207" t="s">
        <v>38</v>
      </c>
      <c r="B24" s="28"/>
      <c r="C24" s="28"/>
      <c r="D24" s="565"/>
    </row>
    <row r="25" spans="1:4" ht="15.75" customHeight="1">
      <c r="A25" s="207" t="s">
        <v>39</v>
      </c>
      <c r="B25" s="28"/>
      <c r="C25" s="28"/>
      <c r="D25" s="565"/>
    </row>
    <row r="26" spans="1:4" ht="15.75" customHeight="1">
      <c r="A26" s="207" t="s">
        <v>40</v>
      </c>
      <c r="B26" s="28"/>
      <c r="C26" s="28"/>
      <c r="D26" s="565"/>
    </row>
    <row r="27" spans="1:4" ht="15.75" customHeight="1">
      <c r="A27" s="207" t="s">
        <v>41</v>
      </c>
      <c r="B27" s="28"/>
      <c r="C27" s="28"/>
      <c r="D27" s="565"/>
    </row>
    <row r="28" spans="1:4" ht="15.75" customHeight="1">
      <c r="A28" s="207" t="s">
        <v>42</v>
      </c>
      <c r="B28" s="28"/>
      <c r="C28" s="28"/>
      <c r="D28" s="565"/>
    </row>
    <row r="29" spans="1:4" ht="15.75" customHeight="1">
      <c r="A29" s="207" t="s">
        <v>43</v>
      </c>
      <c r="B29" s="28"/>
      <c r="C29" s="28"/>
      <c r="D29" s="565"/>
    </row>
    <row r="30" spans="1:4" ht="15.75" customHeight="1">
      <c r="A30" s="207" t="s">
        <v>44</v>
      </c>
      <c r="B30" s="28"/>
      <c r="C30" s="28"/>
      <c r="D30" s="565"/>
    </row>
    <row r="31" spans="1:4" ht="15.75" customHeight="1">
      <c r="A31" s="207" t="s">
        <v>45</v>
      </c>
      <c r="B31" s="28"/>
      <c r="C31" s="28"/>
      <c r="D31" s="565"/>
    </row>
    <row r="32" spans="1:4" ht="15.75" customHeight="1">
      <c r="A32" s="207" t="s">
        <v>46</v>
      </c>
      <c r="B32" s="28"/>
      <c r="C32" s="28"/>
      <c r="D32" s="565"/>
    </row>
    <row r="33" spans="1:4" ht="15.75" customHeight="1">
      <c r="A33" s="207" t="s">
        <v>47</v>
      </c>
      <c r="B33" s="28"/>
      <c r="C33" s="28"/>
      <c r="D33" s="565"/>
    </row>
    <row r="34" spans="1:4" ht="15.75" customHeight="1">
      <c r="A34" s="207" t="s">
        <v>127</v>
      </c>
      <c r="B34" s="28"/>
      <c r="C34" s="28"/>
      <c r="D34" s="566"/>
    </row>
    <row r="35" spans="1:4" ht="15.75" customHeight="1">
      <c r="A35" s="207" t="s">
        <v>128</v>
      </c>
      <c r="B35" s="28"/>
      <c r="C35" s="28"/>
      <c r="D35" s="566"/>
    </row>
    <row r="36" spans="1:4" ht="15.75" customHeight="1">
      <c r="A36" s="207" t="s">
        <v>129</v>
      </c>
      <c r="B36" s="28"/>
      <c r="C36" s="28"/>
      <c r="D36" s="566"/>
    </row>
    <row r="37" spans="1:4" ht="15.75" customHeight="1" thickBot="1">
      <c r="A37" s="208" t="s">
        <v>130</v>
      </c>
      <c r="B37" s="29"/>
      <c r="C37" s="29"/>
      <c r="D37" s="567"/>
    </row>
    <row r="38" spans="1:4" ht="15.75" customHeight="1" thickBot="1">
      <c r="A38" s="687" t="s">
        <v>53</v>
      </c>
      <c r="B38" s="688"/>
      <c r="C38" s="209"/>
      <c r="D38" s="568">
        <f>SUM(D5:D37)</f>
        <v>2000000</v>
      </c>
    </row>
    <row r="39" ht="12.75">
      <c r="A39" t="s">
        <v>202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7" operator="equal" stopIfTrue="1">
      <formula>0</formula>
    </cfRule>
  </conditionalFormatting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3.számú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120" zoomScaleNormal="120" zoomScaleSheetLayoutView="100" workbookViewId="0" topLeftCell="A1">
      <selection activeCell="G21" sqref="G21"/>
    </sheetView>
  </sheetViews>
  <sheetFormatPr defaultColWidth="9.00390625" defaultRowHeight="12.75"/>
  <cols>
    <col min="1" max="1" width="9.00390625" style="387" customWidth="1"/>
    <col min="2" max="2" width="66.375" style="387" bestFit="1" customWidth="1"/>
    <col min="3" max="3" width="15.50390625" style="388" customWidth="1"/>
    <col min="4" max="5" width="15.50390625" style="387" customWidth="1"/>
    <col min="6" max="6" width="9.00390625" style="420" customWidth="1"/>
    <col min="7" max="16384" width="9.375" style="420" customWidth="1"/>
  </cols>
  <sheetData>
    <row r="1" spans="1:5" ht="15.75" customHeight="1">
      <c r="A1" s="612" t="s">
        <v>16</v>
      </c>
      <c r="B1" s="612"/>
      <c r="C1" s="612"/>
      <c r="D1" s="612"/>
      <c r="E1" s="612"/>
    </row>
    <row r="2" spans="1:5" ht="15.75" customHeight="1" thickBot="1">
      <c r="A2" s="613" t="s">
        <v>152</v>
      </c>
      <c r="B2" s="613"/>
      <c r="D2" s="136"/>
      <c r="E2" s="308" t="str">
        <f>'11. melléklet'!O2</f>
        <v>Forintban!</v>
      </c>
    </row>
    <row r="3" spans="1:5" ht="37.5" customHeight="1" thickBot="1">
      <c r="A3" s="21" t="s">
        <v>69</v>
      </c>
      <c r="B3" s="22" t="s">
        <v>18</v>
      </c>
      <c r="C3" s="22" t="str">
        <f>+CONCATENATE(LEFT(ÖSSZEFÜGGÉSEK!A5,4)+1,". évi")</f>
        <v>2019. évi</v>
      </c>
      <c r="D3" s="412" t="str">
        <f>+CONCATENATE(LEFT(ÖSSZEFÜGGÉSEK!A5,4)+2,". évi")</f>
        <v>2020. évi</v>
      </c>
      <c r="E3" s="156" t="str">
        <f>+CONCATENATE(LEFT(ÖSSZEFÜGGÉSEK!A5,4)+3,". évi")</f>
        <v>2021. évi</v>
      </c>
    </row>
    <row r="4" spans="1:5" s="421" customFormat="1" ht="12" customHeight="1" thickBot="1">
      <c r="A4" s="30" t="s">
        <v>496</v>
      </c>
      <c r="B4" s="31" t="s">
        <v>497</v>
      </c>
      <c r="C4" s="31" t="s">
        <v>498</v>
      </c>
      <c r="D4" s="31" t="s">
        <v>500</v>
      </c>
      <c r="E4" s="455" t="s">
        <v>499</v>
      </c>
    </row>
    <row r="5" spans="1:5" s="422" customFormat="1" ht="12" customHeight="1" thickBot="1">
      <c r="A5" s="18" t="s">
        <v>19</v>
      </c>
      <c r="B5" s="19" t="s">
        <v>534</v>
      </c>
      <c r="C5" s="472">
        <v>173000000</v>
      </c>
      <c r="D5" s="472">
        <v>173000000</v>
      </c>
      <c r="E5" s="472">
        <v>173000000</v>
      </c>
    </row>
    <row r="6" spans="1:5" s="422" customFormat="1" ht="12" customHeight="1" thickBot="1">
      <c r="A6" s="18" t="s">
        <v>20</v>
      </c>
      <c r="B6" s="294" t="s">
        <v>377</v>
      </c>
      <c r="C6" s="472">
        <v>95000000</v>
      </c>
      <c r="D6" s="472">
        <v>95000000</v>
      </c>
      <c r="E6" s="472">
        <v>95000000</v>
      </c>
    </row>
    <row r="7" spans="1:5" s="422" customFormat="1" ht="12" customHeight="1" thickBot="1">
      <c r="A7" s="18" t="s">
        <v>21</v>
      </c>
      <c r="B7" s="19" t="s">
        <v>385</v>
      </c>
      <c r="C7" s="472"/>
      <c r="D7" s="472"/>
      <c r="E7" s="473"/>
    </row>
    <row r="8" spans="1:5" s="422" customFormat="1" ht="12" customHeight="1" thickBot="1">
      <c r="A8" s="18" t="s">
        <v>173</v>
      </c>
      <c r="B8" s="19" t="s">
        <v>269</v>
      </c>
      <c r="C8" s="411">
        <f>SUM(C9:C15)</f>
        <v>9240000</v>
      </c>
      <c r="D8" s="411">
        <f>SUM(D9:D15)</f>
        <v>9240000</v>
      </c>
      <c r="E8" s="454">
        <f>SUM(E9:E15)</f>
        <v>9240000</v>
      </c>
    </row>
    <row r="9" spans="1:5" s="422" customFormat="1" ht="12" customHeight="1">
      <c r="A9" s="13" t="s">
        <v>270</v>
      </c>
      <c r="B9" s="423" t="s">
        <v>603</v>
      </c>
      <c r="C9" s="406">
        <v>1400000</v>
      </c>
      <c r="D9" s="406">
        <v>1400000</v>
      </c>
      <c r="E9" s="406">
        <v>1400000</v>
      </c>
    </row>
    <row r="10" spans="1:5" s="422" customFormat="1" ht="12" customHeight="1">
      <c r="A10" s="12" t="s">
        <v>271</v>
      </c>
      <c r="B10" s="424" t="s">
        <v>558</v>
      </c>
      <c r="C10" s="405"/>
      <c r="D10" s="405"/>
      <c r="E10" s="405"/>
    </row>
    <row r="11" spans="1:5" s="422" customFormat="1" ht="12" customHeight="1">
      <c r="A11" s="12" t="s">
        <v>272</v>
      </c>
      <c r="B11" s="424" t="s">
        <v>559</v>
      </c>
      <c r="C11" s="405">
        <v>6000000</v>
      </c>
      <c r="D11" s="405">
        <v>6000000</v>
      </c>
      <c r="E11" s="405">
        <v>6000000</v>
      </c>
    </row>
    <row r="12" spans="1:5" s="422" customFormat="1" ht="12" customHeight="1">
      <c r="A12" s="12" t="s">
        <v>273</v>
      </c>
      <c r="B12" s="424" t="s">
        <v>560</v>
      </c>
      <c r="C12" s="405"/>
      <c r="D12" s="405"/>
      <c r="E12" s="405"/>
    </row>
    <row r="13" spans="1:5" s="422" customFormat="1" ht="12" customHeight="1">
      <c r="A13" s="12" t="s">
        <v>555</v>
      </c>
      <c r="B13" s="424" t="s">
        <v>274</v>
      </c>
      <c r="C13" s="405">
        <v>1800000</v>
      </c>
      <c r="D13" s="405">
        <v>1800000</v>
      </c>
      <c r="E13" s="405">
        <v>1800000</v>
      </c>
    </row>
    <row r="14" spans="1:5" s="422" customFormat="1" ht="12" customHeight="1">
      <c r="A14" s="12" t="s">
        <v>556</v>
      </c>
      <c r="B14" s="424" t="s">
        <v>275</v>
      </c>
      <c r="C14" s="405"/>
      <c r="D14" s="405"/>
      <c r="E14" s="405"/>
    </row>
    <row r="15" spans="1:5" s="422" customFormat="1" ht="12" customHeight="1" thickBot="1">
      <c r="A15" s="14" t="s">
        <v>557</v>
      </c>
      <c r="B15" s="425" t="s">
        <v>276</v>
      </c>
      <c r="C15" s="407">
        <v>40000</v>
      </c>
      <c r="D15" s="407">
        <v>40000</v>
      </c>
      <c r="E15" s="407">
        <v>40000</v>
      </c>
    </row>
    <row r="16" spans="1:5" s="422" customFormat="1" ht="12" customHeight="1" thickBot="1">
      <c r="A16" s="18" t="s">
        <v>23</v>
      </c>
      <c r="B16" s="19" t="s">
        <v>537</v>
      </c>
      <c r="C16" s="472">
        <v>14100000</v>
      </c>
      <c r="D16" s="472">
        <v>14100000</v>
      </c>
      <c r="E16" s="473">
        <v>14100000</v>
      </c>
    </row>
    <row r="17" spans="1:5" s="422" customFormat="1" ht="12" customHeight="1" thickBot="1">
      <c r="A17" s="18" t="s">
        <v>24</v>
      </c>
      <c r="B17" s="19" t="s">
        <v>10</v>
      </c>
      <c r="C17" s="472"/>
      <c r="D17" s="472"/>
      <c r="E17" s="473"/>
    </row>
    <row r="18" spans="1:5" s="422" customFormat="1" ht="12" customHeight="1" thickBot="1">
      <c r="A18" s="18" t="s">
        <v>180</v>
      </c>
      <c r="B18" s="19" t="s">
        <v>536</v>
      </c>
      <c r="C18" s="472">
        <v>24000</v>
      </c>
      <c r="D18" s="472">
        <v>24000</v>
      </c>
      <c r="E18" s="473">
        <v>24000</v>
      </c>
    </row>
    <row r="19" spans="1:5" s="422" customFormat="1" ht="12" customHeight="1" thickBot="1">
      <c r="A19" s="18" t="s">
        <v>26</v>
      </c>
      <c r="B19" s="294" t="s">
        <v>535</v>
      </c>
      <c r="C19" s="472"/>
      <c r="D19" s="472"/>
      <c r="E19" s="473"/>
    </row>
    <row r="20" spans="1:5" s="422" customFormat="1" ht="12" customHeight="1" thickBot="1">
      <c r="A20" s="18" t="s">
        <v>27</v>
      </c>
      <c r="B20" s="19" t="s">
        <v>309</v>
      </c>
      <c r="C20" s="411">
        <f>+C5+C6+C7+C8+C16+C17+C18+C19</f>
        <v>291364000</v>
      </c>
      <c r="D20" s="411">
        <f>+D5+D6+D7+D8+D16+D17+D18+D19</f>
        <v>291364000</v>
      </c>
      <c r="E20" s="305">
        <f>+E5+E6+E7+E8+E16+E17+E18+E19</f>
        <v>291364000</v>
      </c>
    </row>
    <row r="21" spans="1:5" s="422" customFormat="1" ht="12" customHeight="1" thickBot="1">
      <c r="A21" s="18" t="s">
        <v>28</v>
      </c>
      <c r="B21" s="19" t="s">
        <v>538</v>
      </c>
      <c r="C21" s="519">
        <v>6100000</v>
      </c>
      <c r="D21" s="519">
        <v>7000000</v>
      </c>
      <c r="E21" s="520">
        <v>7000000</v>
      </c>
    </row>
    <row r="22" spans="1:5" s="422" customFormat="1" ht="12" customHeight="1" thickBot="1">
      <c r="A22" s="18" t="s">
        <v>29</v>
      </c>
      <c r="B22" s="19" t="s">
        <v>539</v>
      </c>
      <c r="C22" s="411">
        <f>+C20+C21</f>
        <v>297464000</v>
      </c>
      <c r="D22" s="411">
        <f>+D20+D21</f>
        <v>298364000</v>
      </c>
      <c r="E22" s="454">
        <f>+E20+E21</f>
        <v>298364000</v>
      </c>
    </row>
    <row r="23" spans="1:5" s="422" customFormat="1" ht="12" customHeight="1">
      <c r="A23" s="376"/>
      <c r="B23" s="377"/>
      <c r="C23" s="378"/>
      <c r="D23" s="516"/>
      <c r="E23" s="517"/>
    </row>
    <row r="24" spans="1:5" s="422" customFormat="1" ht="12" customHeight="1">
      <c r="A24" s="612" t="s">
        <v>48</v>
      </c>
      <c r="B24" s="612"/>
      <c r="C24" s="612"/>
      <c r="D24" s="612"/>
      <c r="E24" s="612"/>
    </row>
    <row r="25" spans="1:5" s="422" customFormat="1" ht="12" customHeight="1" thickBot="1">
      <c r="A25" s="614" t="s">
        <v>153</v>
      </c>
      <c r="B25" s="614"/>
      <c r="C25" s="388"/>
      <c r="D25" s="136"/>
      <c r="E25" s="308" t="str">
        <f>E2</f>
        <v>Forintban!</v>
      </c>
    </row>
    <row r="26" spans="1:6" s="422" customFormat="1" ht="24" customHeight="1" thickBot="1">
      <c r="A26" s="21" t="s">
        <v>17</v>
      </c>
      <c r="B26" s="22" t="s">
        <v>49</v>
      </c>
      <c r="C26" s="22" t="str">
        <f>+C3</f>
        <v>2019. évi</v>
      </c>
      <c r="D26" s="22" t="str">
        <f>+D3</f>
        <v>2020. évi</v>
      </c>
      <c r="E26" s="156" t="str">
        <f>+E3</f>
        <v>2021. évi</v>
      </c>
      <c r="F26" s="518"/>
    </row>
    <row r="27" spans="1:6" s="422" customFormat="1" ht="12" customHeight="1" thickBot="1">
      <c r="A27" s="415" t="s">
        <v>496</v>
      </c>
      <c r="B27" s="416" t="s">
        <v>497</v>
      </c>
      <c r="C27" s="416" t="s">
        <v>498</v>
      </c>
      <c r="D27" s="416" t="s">
        <v>500</v>
      </c>
      <c r="E27" s="512" t="s">
        <v>499</v>
      </c>
      <c r="F27" s="518"/>
    </row>
    <row r="28" spans="1:6" s="422" customFormat="1" ht="15" customHeight="1" thickBot="1">
      <c r="A28" s="18" t="s">
        <v>19</v>
      </c>
      <c r="B28" s="25" t="s">
        <v>540</v>
      </c>
      <c r="C28" s="472">
        <v>297424000</v>
      </c>
      <c r="D28" s="472">
        <v>298324000</v>
      </c>
      <c r="E28" s="468">
        <v>298324000</v>
      </c>
      <c r="F28" s="518"/>
    </row>
    <row r="29" spans="1:5" ht="12" customHeight="1" thickBot="1">
      <c r="A29" s="490" t="s">
        <v>20</v>
      </c>
      <c r="B29" s="513" t="s">
        <v>545</v>
      </c>
      <c r="C29" s="514">
        <f>+C30+C31+C32</f>
        <v>40000</v>
      </c>
      <c r="D29" s="514">
        <f>+D30+D31+D32</f>
        <v>40000</v>
      </c>
      <c r="E29" s="515">
        <f>+E30+E31+E32</f>
        <v>40000</v>
      </c>
    </row>
    <row r="30" spans="1:5" ht="12" customHeight="1">
      <c r="A30" s="13" t="s">
        <v>104</v>
      </c>
      <c r="B30" s="6" t="s">
        <v>231</v>
      </c>
      <c r="C30" s="406">
        <v>40000</v>
      </c>
      <c r="D30" s="406">
        <v>40000</v>
      </c>
      <c r="E30" s="268">
        <v>40000</v>
      </c>
    </row>
    <row r="31" spans="1:5" ht="12" customHeight="1">
      <c r="A31" s="13" t="s">
        <v>105</v>
      </c>
      <c r="B31" s="10" t="s">
        <v>187</v>
      </c>
      <c r="C31" s="405"/>
      <c r="D31" s="405"/>
      <c r="E31" s="267"/>
    </row>
    <row r="32" spans="1:5" ht="12" customHeight="1" thickBot="1">
      <c r="A32" s="13" t="s">
        <v>106</v>
      </c>
      <c r="B32" s="296" t="s">
        <v>233</v>
      </c>
      <c r="C32" s="405"/>
      <c r="D32" s="405"/>
      <c r="E32" s="267"/>
    </row>
    <row r="33" spans="1:5" ht="12" customHeight="1" thickBot="1">
      <c r="A33" s="18" t="s">
        <v>21</v>
      </c>
      <c r="B33" s="119" t="s">
        <v>451</v>
      </c>
      <c r="C33" s="404">
        <f>+C28+C29</f>
        <v>297464000</v>
      </c>
      <c r="D33" s="404">
        <f>+D28+D29</f>
        <v>298364000</v>
      </c>
      <c r="E33" s="266">
        <f>+E28+E29</f>
        <v>298364000</v>
      </c>
    </row>
    <row r="34" spans="1:6" ht="15" customHeight="1" thickBot="1">
      <c r="A34" s="18" t="s">
        <v>22</v>
      </c>
      <c r="B34" s="119" t="s">
        <v>541</v>
      </c>
      <c r="C34" s="521"/>
      <c r="D34" s="521"/>
      <c r="E34" s="522"/>
      <c r="F34" s="435"/>
    </row>
    <row r="35" spans="1:5" s="422" customFormat="1" ht="12.75" customHeight="1" thickBot="1">
      <c r="A35" s="297" t="s">
        <v>23</v>
      </c>
      <c r="B35" s="386" t="s">
        <v>542</v>
      </c>
      <c r="C35" s="511">
        <f>+C33+C34</f>
        <v>297464000</v>
      </c>
      <c r="D35" s="511">
        <f>+D33+D34</f>
        <v>298364000</v>
      </c>
      <c r="E35" s="505">
        <f>+E33+E34</f>
        <v>298364000</v>
      </c>
    </row>
    <row r="36" ht="15.75">
      <c r="C36" s="387"/>
    </row>
    <row r="37" ht="15.75">
      <c r="C37" s="387"/>
    </row>
    <row r="38" ht="15.75">
      <c r="C38" s="387"/>
    </row>
    <row r="39" ht="16.5" customHeight="1">
      <c r="C39" s="387"/>
    </row>
    <row r="40" ht="15.75">
      <c r="C40" s="387"/>
    </row>
    <row r="41" ht="15.75">
      <c r="C41" s="387"/>
    </row>
    <row r="42" spans="6:7" s="387" customFormat="1" ht="15.75">
      <c r="F42" s="420"/>
      <c r="G42" s="420"/>
    </row>
    <row r="43" spans="6:7" s="387" customFormat="1" ht="15.75">
      <c r="F43" s="420"/>
      <c r="G43" s="420"/>
    </row>
    <row r="44" spans="6:7" s="387" customFormat="1" ht="15.75">
      <c r="F44" s="420"/>
      <c r="G44" s="420"/>
    </row>
    <row r="45" spans="6:7" s="387" customFormat="1" ht="15.75">
      <c r="F45" s="420"/>
      <c r="G45" s="420"/>
    </row>
    <row r="46" spans="6:7" s="387" customFormat="1" ht="15.75">
      <c r="F46" s="420"/>
      <c r="G46" s="420"/>
    </row>
    <row r="47" spans="6:7" s="387" customFormat="1" ht="15.75">
      <c r="F47" s="420"/>
      <c r="G47" s="420"/>
    </row>
    <row r="48" spans="6:7" s="387" customFormat="1" ht="15.75">
      <c r="F48" s="420"/>
      <c r="G48" s="420"/>
    </row>
  </sheetData>
  <sheetProtection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CE,Félkövér"&amp;12Györtelek Önkormányzat
2018. ÉVI KÖLTSÉGVETÉSI ÉVET KÖVETŐ 3 ÉV TERVEZETT BEVÉTELEI, KIADÁSAI&amp;R&amp;"Times New Roman CE,Félkövér dőlt"&amp;11 4.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40" sqref="U39:U4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8"/>
  <sheetViews>
    <sheetView zoomScale="130" zoomScaleNormal="130" zoomScaleSheetLayoutView="100" workbookViewId="0" topLeftCell="A1">
      <selection activeCell="A88" sqref="A88:IV88"/>
    </sheetView>
  </sheetViews>
  <sheetFormatPr defaultColWidth="9.00390625" defaultRowHeight="12.75"/>
  <cols>
    <col min="1" max="1" width="9.50390625" style="387" customWidth="1"/>
    <col min="2" max="2" width="91.625" style="387" customWidth="1"/>
    <col min="3" max="3" width="21.625" style="388" customWidth="1"/>
    <col min="4" max="4" width="9.00390625" style="420" customWidth="1"/>
    <col min="5" max="16384" width="9.375" style="420" customWidth="1"/>
  </cols>
  <sheetData>
    <row r="1" spans="1:3" ht="15.75" customHeight="1">
      <c r="A1" s="612" t="s">
        <v>16</v>
      </c>
      <c r="B1" s="612"/>
      <c r="C1" s="612"/>
    </row>
    <row r="2" spans="1:3" ht="15.75" customHeight="1" thickBot="1">
      <c r="A2" s="613" t="s">
        <v>152</v>
      </c>
      <c r="B2" s="613"/>
      <c r="C2" s="308" t="str">
        <f>'1.2.sz.mell.'!C2</f>
        <v>Forintban!</v>
      </c>
    </row>
    <row r="3" spans="1:3" ht="30" customHeight="1" thickBot="1">
      <c r="A3" s="21" t="s">
        <v>69</v>
      </c>
      <c r="B3" s="22" t="s">
        <v>18</v>
      </c>
      <c r="C3" s="37" t="str">
        <f>+CONCATENATE(LEFT(ÖSSZEFÜGGÉSEK!A5,4),". évi előirányzat")</f>
        <v>2018. évi előirányzat</v>
      </c>
    </row>
    <row r="4" spans="1:3" s="421" customFormat="1" ht="12" customHeight="1" thickBot="1">
      <c r="A4" s="415"/>
      <c r="B4" s="416" t="s">
        <v>496</v>
      </c>
      <c r="C4" s="417" t="s">
        <v>497</v>
      </c>
    </row>
    <row r="5" spans="1:3" s="422" customFormat="1" ht="12" customHeight="1" thickBot="1">
      <c r="A5" s="18" t="s">
        <v>19</v>
      </c>
      <c r="B5" s="19" t="s">
        <v>254</v>
      </c>
      <c r="C5" s="299">
        <f>+C6+C7+C8+C9+C10+C11</f>
        <v>0</v>
      </c>
    </row>
    <row r="6" spans="1:3" s="422" customFormat="1" ht="12" customHeight="1">
      <c r="A6" s="13" t="s">
        <v>98</v>
      </c>
      <c r="B6" s="423" t="s">
        <v>255</v>
      </c>
      <c r="C6" s="302"/>
    </row>
    <row r="7" spans="1:3" s="422" customFormat="1" ht="12" customHeight="1">
      <c r="A7" s="12" t="s">
        <v>99</v>
      </c>
      <c r="B7" s="424" t="s">
        <v>256</v>
      </c>
      <c r="C7" s="301"/>
    </row>
    <row r="8" spans="1:3" s="422" customFormat="1" ht="12" customHeight="1">
      <c r="A8" s="12" t="s">
        <v>100</v>
      </c>
      <c r="B8" s="424" t="s">
        <v>553</v>
      </c>
      <c r="C8" s="301"/>
    </row>
    <row r="9" spans="1:3" s="422" customFormat="1" ht="12" customHeight="1">
      <c r="A9" s="12" t="s">
        <v>101</v>
      </c>
      <c r="B9" s="424" t="s">
        <v>258</v>
      </c>
      <c r="C9" s="301"/>
    </row>
    <row r="10" spans="1:3" s="422" customFormat="1" ht="12" customHeight="1">
      <c r="A10" s="12" t="s">
        <v>148</v>
      </c>
      <c r="B10" s="295" t="s">
        <v>435</v>
      </c>
      <c r="C10" s="301"/>
    </row>
    <row r="11" spans="1:3" s="422" customFormat="1" ht="12" customHeight="1" thickBot="1">
      <c r="A11" s="14" t="s">
        <v>102</v>
      </c>
      <c r="B11" s="296" t="s">
        <v>436</v>
      </c>
      <c r="C11" s="301"/>
    </row>
    <row r="12" spans="1:3" s="422" customFormat="1" ht="12" customHeight="1" thickBot="1">
      <c r="A12" s="18" t="s">
        <v>20</v>
      </c>
      <c r="B12" s="294" t="s">
        <v>259</v>
      </c>
      <c r="C12" s="299">
        <f>+C13+C14+C15+C16+C17</f>
        <v>1200000</v>
      </c>
    </row>
    <row r="13" spans="1:3" s="422" customFormat="1" ht="12" customHeight="1">
      <c r="A13" s="13" t="s">
        <v>104</v>
      </c>
      <c r="B13" s="423" t="s">
        <v>260</v>
      </c>
      <c r="C13" s="302"/>
    </row>
    <row r="14" spans="1:3" s="422" customFormat="1" ht="12" customHeight="1">
      <c r="A14" s="12" t="s">
        <v>105</v>
      </c>
      <c r="B14" s="424" t="s">
        <v>261</v>
      </c>
      <c r="C14" s="301"/>
    </row>
    <row r="15" spans="1:3" s="422" customFormat="1" ht="12" customHeight="1">
      <c r="A15" s="12" t="s">
        <v>106</v>
      </c>
      <c r="B15" s="424" t="s">
        <v>425</v>
      </c>
      <c r="C15" s="301"/>
    </row>
    <row r="16" spans="1:3" s="422" customFormat="1" ht="12" customHeight="1">
      <c r="A16" s="12" t="s">
        <v>107</v>
      </c>
      <c r="B16" s="424" t="s">
        <v>426</v>
      </c>
      <c r="C16" s="301"/>
    </row>
    <row r="17" spans="1:3" s="422" customFormat="1" ht="12" customHeight="1">
      <c r="A17" s="12" t="s">
        <v>108</v>
      </c>
      <c r="B17" s="424" t="s">
        <v>577</v>
      </c>
      <c r="C17" s="301">
        <v>1200000</v>
      </c>
    </row>
    <row r="18" spans="1:3" s="422" customFormat="1" ht="12" customHeight="1" thickBot="1">
      <c r="A18" s="14" t="s">
        <v>117</v>
      </c>
      <c r="B18" s="296" t="s">
        <v>263</v>
      </c>
      <c r="C18" s="303"/>
    </row>
    <row r="19" spans="1:3" s="422" customFormat="1" ht="12" customHeight="1" thickBot="1">
      <c r="A19" s="18" t="s">
        <v>21</v>
      </c>
      <c r="B19" s="19" t="s">
        <v>264</v>
      </c>
      <c r="C19" s="299">
        <f>+C20+C21+C22+C23+C24</f>
        <v>0</v>
      </c>
    </row>
    <row r="20" spans="1:3" s="422" customFormat="1" ht="12" customHeight="1">
      <c r="A20" s="13" t="s">
        <v>87</v>
      </c>
      <c r="B20" s="423" t="s">
        <v>265</v>
      </c>
      <c r="C20" s="302"/>
    </row>
    <row r="21" spans="1:3" s="422" customFormat="1" ht="12" customHeight="1">
      <c r="A21" s="12" t="s">
        <v>88</v>
      </c>
      <c r="B21" s="424" t="s">
        <v>266</v>
      </c>
      <c r="C21" s="301"/>
    </row>
    <row r="22" spans="1:3" s="422" customFormat="1" ht="12" customHeight="1">
      <c r="A22" s="12" t="s">
        <v>89</v>
      </c>
      <c r="B22" s="424" t="s">
        <v>427</v>
      </c>
      <c r="C22" s="301"/>
    </row>
    <row r="23" spans="1:3" s="422" customFormat="1" ht="12" customHeight="1">
      <c r="A23" s="12" t="s">
        <v>90</v>
      </c>
      <c r="B23" s="424" t="s">
        <v>428</v>
      </c>
      <c r="C23" s="301"/>
    </row>
    <row r="24" spans="1:3" s="422" customFormat="1" ht="12" customHeight="1">
      <c r="A24" s="12" t="s">
        <v>171</v>
      </c>
      <c r="B24" s="424" t="s">
        <v>267</v>
      </c>
      <c r="C24" s="301"/>
    </row>
    <row r="25" spans="1:3" s="422" customFormat="1" ht="12" customHeight="1" thickBot="1">
      <c r="A25" s="14" t="s">
        <v>172</v>
      </c>
      <c r="B25" s="425" t="s">
        <v>268</v>
      </c>
      <c r="C25" s="303"/>
    </row>
    <row r="26" spans="1:3" s="422" customFormat="1" ht="12" customHeight="1" thickBot="1">
      <c r="A26" s="18" t="s">
        <v>173</v>
      </c>
      <c r="B26" s="19" t="s">
        <v>554</v>
      </c>
      <c r="C26" s="305">
        <f>SUM(C27:C33)</f>
        <v>4450000</v>
      </c>
    </row>
    <row r="27" spans="1:3" s="422" customFormat="1" ht="12" customHeight="1">
      <c r="A27" s="13" t="s">
        <v>270</v>
      </c>
      <c r="B27" s="423" t="s">
        <v>603</v>
      </c>
      <c r="C27" s="302"/>
    </row>
    <row r="28" spans="1:3" s="422" customFormat="1" ht="12" customHeight="1">
      <c r="A28" s="12" t="s">
        <v>271</v>
      </c>
      <c r="B28" s="424" t="s">
        <v>558</v>
      </c>
      <c r="C28" s="301"/>
    </row>
    <row r="29" spans="1:3" s="422" customFormat="1" ht="12" customHeight="1">
      <c r="A29" s="12" t="s">
        <v>272</v>
      </c>
      <c r="B29" s="424" t="s">
        <v>559</v>
      </c>
      <c r="C29" s="301">
        <v>4450000</v>
      </c>
    </row>
    <row r="30" spans="1:3" s="422" customFormat="1" ht="12" customHeight="1">
      <c r="A30" s="12" t="s">
        <v>273</v>
      </c>
      <c r="B30" s="424" t="s">
        <v>560</v>
      </c>
      <c r="C30" s="301"/>
    </row>
    <row r="31" spans="1:3" s="422" customFormat="1" ht="12" customHeight="1">
      <c r="A31" s="12" t="s">
        <v>555</v>
      </c>
      <c r="B31" s="424" t="s">
        <v>274</v>
      </c>
      <c r="C31" s="301"/>
    </row>
    <row r="32" spans="1:3" s="422" customFormat="1" ht="12" customHeight="1">
      <c r="A32" s="12" t="s">
        <v>556</v>
      </c>
      <c r="B32" s="424" t="s">
        <v>275</v>
      </c>
      <c r="C32" s="301"/>
    </row>
    <row r="33" spans="1:3" s="422" customFormat="1" ht="12" customHeight="1" thickBot="1">
      <c r="A33" s="14" t="s">
        <v>557</v>
      </c>
      <c r="B33" s="523" t="s">
        <v>276</v>
      </c>
      <c r="C33" s="303"/>
    </row>
    <row r="34" spans="1:3" s="422" customFormat="1" ht="12" customHeight="1" thickBot="1">
      <c r="A34" s="18" t="s">
        <v>23</v>
      </c>
      <c r="B34" s="19" t="s">
        <v>437</v>
      </c>
      <c r="C34" s="299">
        <f>SUM(C35:C45)</f>
        <v>0</v>
      </c>
    </row>
    <row r="35" spans="1:3" s="422" customFormat="1" ht="12" customHeight="1">
      <c r="A35" s="13" t="s">
        <v>91</v>
      </c>
      <c r="B35" s="423" t="s">
        <v>279</v>
      </c>
      <c r="C35" s="302"/>
    </row>
    <row r="36" spans="1:3" s="422" customFormat="1" ht="12" customHeight="1">
      <c r="A36" s="12" t="s">
        <v>92</v>
      </c>
      <c r="B36" s="424" t="s">
        <v>280</v>
      </c>
      <c r="C36" s="301"/>
    </row>
    <row r="37" spans="1:3" s="422" customFormat="1" ht="12" customHeight="1">
      <c r="A37" s="12" t="s">
        <v>93</v>
      </c>
      <c r="B37" s="424" t="s">
        <v>281</v>
      </c>
      <c r="C37" s="301"/>
    </row>
    <row r="38" spans="1:3" s="422" customFormat="1" ht="12" customHeight="1">
      <c r="A38" s="12" t="s">
        <v>175</v>
      </c>
      <c r="B38" s="424" t="s">
        <v>282</v>
      </c>
      <c r="C38" s="301"/>
    </row>
    <row r="39" spans="1:3" s="422" customFormat="1" ht="12" customHeight="1">
      <c r="A39" s="12" t="s">
        <v>176</v>
      </c>
      <c r="B39" s="424" t="s">
        <v>283</v>
      </c>
      <c r="C39" s="301"/>
    </row>
    <row r="40" spans="1:3" s="422" customFormat="1" ht="12" customHeight="1">
      <c r="A40" s="12" t="s">
        <v>177</v>
      </c>
      <c r="B40" s="424" t="s">
        <v>284</v>
      </c>
      <c r="C40" s="301"/>
    </row>
    <row r="41" spans="1:3" s="422" customFormat="1" ht="12" customHeight="1">
      <c r="A41" s="12" t="s">
        <v>178</v>
      </c>
      <c r="B41" s="424" t="s">
        <v>285</v>
      </c>
      <c r="C41" s="301"/>
    </row>
    <row r="42" spans="1:3" s="422" customFormat="1" ht="12" customHeight="1">
      <c r="A42" s="12" t="s">
        <v>179</v>
      </c>
      <c r="B42" s="424" t="s">
        <v>561</v>
      </c>
      <c r="C42" s="301"/>
    </row>
    <row r="43" spans="1:3" s="422" customFormat="1" ht="12" customHeight="1">
      <c r="A43" s="12" t="s">
        <v>277</v>
      </c>
      <c r="B43" s="424" t="s">
        <v>287</v>
      </c>
      <c r="C43" s="304"/>
    </row>
    <row r="44" spans="1:3" s="422" customFormat="1" ht="12" customHeight="1">
      <c r="A44" s="14" t="s">
        <v>278</v>
      </c>
      <c r="B44" s="425" t="s">
        <v>439</v>
      </c>
      <c r="C44" s="410"/>
    </row>
    <row r="45" spans="1:3" s="422" customFormat="1" ht="12" customHeight="1" thickBot="1">
      <c r="A45" s="14" t="s">
        <v>438</v>
      </c>
      <c r="B45" s="296" t="s">
        <v>288</v>
      </c>
      <c r="C45" s="410"/>
    </row>
    <row r="46" spans="1:3" s="422" customFormat="1" ht="12" customHeight="1" thickBot="1">
      <c r="A46" s="18" t="s">
        <v>24</v>
      </c>
      <c r="B46" s="19" t="s">
        <v>289</v>
      </c>
      <c r="C46" s="299">
        <f>SUM(C47:C51)</f>
        <v>0</v>
      </c>
    </row>
    <row r="47" spans="1:3" s="422" customFormat="1" ht="12" customHeight="1">
      <c r="A47" s="13" t="s">
        <v>94</v>
      </c>
      <c r="B47" s="423" t="s">
        <v>293</v>
      </c>
      <c r="C47" s="467"/>
    </row>
    <row r="48" spans="1:3" s="422" customFormat="1" ht="12" customHeight="1">
      <c r="A48" s="12" t="s">
        <v>95</v>
      </c>
      <c r="B48" s="424" t="s">
        <v>294</v>
      </c>
      <c r="C48" s="304"/>
    </row>
    <row r="49" spans="1:3" s="422" customFormat="1" ht="12" customHeight="1">
      <c r="A49" s="12" t="s">
        <v>290</v>
      </c>
      <c r="B49" s="424" t="s">
        <v>295</v>
      </c>
      <c r="C49" s="304"/>
    </row>
    <row r="50" spans="1:3" s="422" customFormat="1" ht="12" customHeight="1">
      <c r="A50" s="12" t="s">
        <v>291</v>
      </c>
      <c r="B50" s="424" t="s">
        <v>296</v>
      </c>
      <c r="C50" s="304"/>
    </row>
    <row r="51" spans="1:3" s="422" customFormat="1" ht="12" customHeight="1" thickBot="1">
      <c r="A51" s="14" t="s">
        <v>292</v>
      </c>
      <c r="B51" s="296" t="s">
        <v>297</v>
      </c>
      <c r="C51" s="410"/>
    </row>
    <row r="52" spans="1:3" s="422" customFormat="1" ht="12" customHeight="1" thickBot="1">
      <c r="A52" s="18" t="s">
        <v>180</v>
      </c>
      <c r="B52" s="19" t="s">
        <v>298</v>
      </c>
      <c r="C52" s="299">
        <f>SUM(C53:C55)</f>
        <v>0</v>
      </c>
    </row>
    <row r="53" spans="1:3" s="422" customFormat="1" ht="12" customHeight="1">
      <c r="A53" s="13" t="s">
        <v>96</v>
      </c>
      <c r="B53" s="423" t="s">
        <v>299</v>
      </c>
      <c r="C53" s="302"/>
    </row>
    <row r="54" spans="1:3" s="422" customFormat="1" ht="12" customHeight="1">
      <c r="A54" s="12" t="s">
        <v>97</v>
      </c>
      <c r="B54" s="424" t="s">
        <v>429</v>
      </c>
      <c r="C54" s="301"/>
    </row>
    <row r="55" spans="1:3" s="422" customFormat="1" ht="12" customHeight="1">
      <c r="A55" s="12" t="s">
        <v>302</v>
      </c>
      <c r="B55" s="424" t="s">
        <v>300</v>
      </c>
      <c r="C55" s="301"/>
    </row>
    <row r="56" spans="1:3" s="422" customFormat="1" ht="12" customHeight="1" thickBot="1">
      <c r="A56" s="14" t="s">
        <v>303</v>
      </c>
      <c r="B56" s="296" t="s">
        <v>301</v>
      </c>
      <c r="C56" s="303"/>
    </row>
    <row r="57" spans="1:3" s="422" customFormat="1" ht="12" customHeight="1" thickBot="1">
      <c r="A57" s="18" t="s">
        <v>26</v>
      </c>
      <c r="B57" s="294" t="s">
        <v>304</v>
      </c>
      <c r="C57" s="299">
        <f>SUM(C58:C60)</f>
        <v>0</v>
      </c>
    </row>
    <row r="58" spans="1:3" s="422" customFormat="1" ht="12" customHeight="1">
      <c r="A58" s="13" t="s">
        <v>181</v>
      </c>
      <c r="B58" s="423" t="s">
        <v>306</v>
      </c>
      <c r="C58" s="304"/>
    </row>
    <row r="59" spans="1:3" s="422" customFormat="1" ht="12" customHeight="1">
      <c r="A59" s="12" t="s">
        <v>182</v>
      </c>
      <c r="B59" s="424" t="s">
        <v>430</v>
      </c>
      <c r="C59" s="304"/>
    </row>
    <row r="60" spans="1:3" s="422" customFormat="1" ht="12" customHeight="1">
      <c r="A60" s="12" t="s">
        <v>232</v>
      </c>
      <c r="B60" s="424" t="s">
        <v>307</v>
      </c>
      <c r="C60" s="304"/>
    </row>
    <row r="61" spans="1:3" s="422" customFormat="1" ht="12" customHeight="1" thickBot="1">
      <c r="A61" s="14" t="s">
        <v>305</v>
      </c>
      <c r="B61" s="296" t="s">
        <v>308</v>
      </c>
      <c r="C61" s="304"/>
    </row>
    <row r="62" spans="1:3" s="422" customFormat="1" ht="12" customHeight="1" thickBot="1">
      <c r="A62" s="495" t="s">
        <v>479</v>
      </c>
      <c r="B62" s="19" t="s">
        <v>309</v>
      </c>
      <c r="C62" s="305">
        <f>+C5+C12+C19+C26+C34+C46+C52+C57</f>
        <v>5650000</v>
      </c>
    </row>
    <row r="63" spans="1:3" s="422" customFormat="1" ht="12" customHeight="1" thickBot="1">
      <c r="A63" s="470" t="s">
        <v>310</v>
      </c>
      <c r="B63" s="294" t="s">
        <v>311</v>
      </c>
      <c r="C63" s="299">
        <f>SUM(C64:C66)</f>
        <v>0</v>
      </c>
    </row>
    <row r="64" spans="1:3" s="422" customFormat="1" ht="12" customHeight="1">
      <c r="A64" s="13" t="s">
        <v>339</v>
      </c>
      <c r="B64" s="423" t="s">
        <v>312</v>
      </c>
      <c r="C64" s="304"/>
    </row>
    <row r="65" spans="1:3" s="422" customFormat="1" ht="12" customHeight="1">
      <c r="A65" s="12" t="s">
        <v>348</v>
      </c>
      <c r="B65" s="424" t="s">
        <v>313</v>
      </c>
      <c r="C65" s="304"/>
    </row>
    <row r="66" spans="1:3" s="422" customFormat="1" ht="12" customHeight="1" thickBot="1">
      <c r="A66" s="14" t="s">
        <v>349</v>
      </c>
      <c r="B66" s="489" t="s">
        <v>464</v>
      </c>
      <c r="C66" s="304"/>
    </row>
    <row r="67" spans="1:3" s="422" customFormat="1" ht="12" customHeight="1" thickBot="1">
      <c r="A67" s="470" t="s">
        <v>315</v>
      </c>
      <c r="B67" s="294" t="s">
        <v>316</v>
      </c>
      <c r="C67" s="299">
        <f>SUM(C68:C71)</f>
        <v>0</v>
      </c>
    </row>
    <row r="68" spans="1:3" s="422" customFormat="1" ht="12" customHeight="1">
      <c r="A68" s="13" t="s">
        <v>149</v>
      </c>
      <c r="B68" s="423" t="s">
        <v>317</v>
      </c>
      <c r="C68" s="304"/>
    </row>
    <row r="69" spans="1:3" s="422" customFormat="1" ht="12" customHeight="1">
      <c r="A69" s="12" t="s">
        <v>150</v>
      </c>
      <c r="B69" s="424" t="s">
        <v>574</v>
      </c>
      <c r="C69" s="304"/>
    </row>
    <row r="70" spans="1:3" s="422" customFormat="1" ht="12" customHeight="1">
      <c r="A70" s="12" t="s">
        <v>340</v>
      </c>
      <c r="B70" s="424" t="s">
        <v>318</v>
      </c>
      <c r="C70" s="304"/>
    </row>
    <row r="71" spans="1:3" s="422" customFormat="1" ht="12" customHeight="1" thickBot="1">
      <c r="A71" s="14" t="s">
        <v>341</v>
      </c>
      <c r="B71" s="296" t="s">
        <v>575</v>
      </c>
      <c r="C71" s="304"/>
    </row>
    <row r="72" spans="1:3" s="422" customFormat="1" ht="12" customHeight="1" thickBot="1">
      <c r="A72" s="470" t="s">
        <v>319</v>
      </c>
      <c r="B72" s="294" t="s">
        <v>320</v>
      </c>
      <c r="C72" s="299">
        <f>SUM(C73:C74)</f>
        <v>0</v>
      </c>
    </row>
    <row r="73" spans="1:3" s="422" customFormat="1" ht="12" customHeight="1">
      <c r="A73" s="13" t="s">
        <v>342</v>
      </c>
      <c r="B73" s="423" t="s">
        <v>321</v>
      </c>
      <c r="C73" s="304"/>
    </row>
    <row r="74" spans="1:3" s="422" customFormat="1" ht="12" customHeight="1" thickBot="1">
      <c r="A74" s="14" t="s">
        <v>343</v>
      </c>
      <c r="B74" s="296" t="s">
        <v>322</v>
      </c>
      <c r="C74" s="304"/>
    </row>
    <row r="75" spans="1:3" s="422" customFormat="1" ht="12" customHeight="1" thickBot="1">
      <c r="A75" s="470" t="s">
        <v>323</v>
      </c>
      <c r="B75" s="294" t="s">
        <v>324</v>
      </c>
      <c r="C75" s="299">
        <f>SUM(C76:C78)</f>
        <v>0</v>
      </c>
    </row>
    <row r="76" spans="1:3" s="422" customFormat="1" ht="12" customHeight="1">
      <c r="A76" s="13" t="s">
        <v>344</v>
      </c>
      <c r="B76" s="423" t="s">
        <v>325</v>
      </c>
      <c r="C76" s="304"/>
    </row>
    <row r="77" spans="1:3" s="422" customFormat="1" ht="12" customHeight="1">
      <c r="A77" s="12" t="s">
        <v>345</v>
      </c>
      <c r="B77" s="424" t="s">
        <v>326</v>
      </c>
      <c r="C77" s="304"/>
    </row>
    <row r="78" spans="1:3" s="422" customFormat="1" ht="12" customHeight="1" thickBot="1">
      <c r="A78" s="14" t="s">
        <v>346</v>
      </c>
      <c r="B78" s="296" t="s">
        <v>576</v>
      </c>
      <c r="C78" s="304"/>
    </row>
    <row r="79" spans="1:3" s="422" customFormat="1" ht="12" customHeight="1" thickBot="1">
      <c r="A79" s="470" t="s">
        <v>327</v>
      </c>
      <c r="B79" s="294" t="s">
        <v>347</v>
      </c>
      <c r="C79" s="299">
        <f>SUM(C80:C83)</f>
        <v>0</v>
      </c>
    </row>
    <row r="80" spans="1:3" s="422" customFormat="1" ht="12" customHeight="1">
      <c r="A80" s="427" t="s">
        <v>328</v>
      </c>
      <c r="B80" s="423" t="s">
        <v>329</v>
      </c>
      <c r="C80" s="304"/>
    </row>
    <row r="81" spans="1:3" s="422" customFormat="1" ht="12" customHeight="1">
      <c r="A81" s="428" t="s">
        <v>330</v>
      </c>
      <c r="B81" s="424" t="s">
        <v>331</v>
      </c>
      <c r="C81" s="304"/>
    </row>
    <row r="82" spans="1:3" s="422" customFormat="1" ht="12" customHeight="1">
      <c r="A82" s="428" t="s">
        <v>332</v>
      </c>
      <c r="B82" s="424" t="s">
        <v>333</v>
      </c>
      <c r="C82" s="304"/>
    </row>
    <row r="83" spans="1:3" s="422" customFormat="1" ht="12" customHeight="1" thickBot="1">
      <c r="A83" s="429" t="s">
        <v>334</v>
      </c>
      <c r="B83" s="296" t="s">
        <v>335</v>
      </c>
      <c r="C83" s="304"/>
    </row>
    <row r="84" spans="1:3" s="422" customFormat="1" ht="12" customHeight="1" thickBot="1">
      <c r="A84" s="470" t="s">
        <v>336</v>
      </c>
      <c r="B84" s="294" t="s">
        <v>478</v>
      </c>
      <c r="C84" s="468"/>
    </row>
    <row r="85" spans="1:3" s="422" customFormat="1" ht="13.5" customHeight="1" thickBot="1">
      <c r="A85" s="470" t="s">
        <v>338</v>
      </c>
      <c r="B85" s="294" t="s">
        <v>337</v>
      </c>
      <c r="C85" s="468"/>
    </row>
    <row r="86" spans="1:3" s="422" customFormat="1" ht="15.75" customHeight="1" thickBot="1">
      <c r="A86" s="470" t="s">
        <v>350</v>
      </c>
      <c r="B86" s="430" t="s">
        <v>481</v>
      </c>
      <c r="C86" s="305">
        <f>+C63+C67+C72+C75+C79+C85+C84</f>
        <v>0</v>
      </c>
    </row>
    <row r="87" spans="1:3" s="422" customFormat="1" ht="16.5" customHeight="1" thickBot="1">
      <c r="A87" s="471" t="s">
        <v>480</v>
      </c>
      <c r="B87" s="431" t="s">
        <v>482</v>
      </c>
      <c r="C87" s="305">
        <f>+C62+C86</f>
        <v>5650000</v>
      </c>
    </row>
    <row r="88" spans="1:3" ht="16.5" customHeight="1">
      <c r="A88" s="612" t="s">
        <v>48</v>
      </c>
      <c r="B88" s="612"/>
      <c r="C88" s="612"/>
    </row>
    <row r="89" spans="1:3" s="432" customFormat="1" ht="16.5" customHeight="1" thickBot="1">
      <c r="A89" s="614" t="s">
        <v>153</v>
      </c>
      <c r="B89" s="614"/>
      <c r="C89" s="135" t="str">
        <f>C2</f>
        <v>Forintban!</v>
      </c>
    </row>
    <row r="90" spans="1:3" ht="37.5" customHeight="1" thickBot="1">
      <c r="A90" s="21" t="s">
        <v>69</v>
      </c>
      <c r="B90" s="22" t="s">
        <v>49</v>
      </c>
      <c r="C90" s="37" t="str">
        <f>+C3</f>
        <v>2018. évi előirányzat</v>
      </c>
    </row>
    <row r="91" spans="1:3" s="421" customFormat="1" ht="12" customHeight="1" thickBot="1">
      <c r="A91" s="30"/>
      <c r="B91" s="31" t="s">
        <v>496</v>
      </c>
      <c r="C91" s="32" t="s">
        <v>497</v>
      </c>
    </row>
    <row r="92" spans="1:3" ht="12" customHeight="1" thickBot="1">
      <c r="A92" s="20" t="s">
        <v>19</v>
      </c>
      <c r="B92" s="26" t="s">
        <v>440</v>
      </c>
      <c r="C92" s="298">
        <f>C93+C94+C95+C96+C97+C110</f>
        <v>5650000</v>
      </c>
    </row>
    <row r="93" spans="1:3" ht="12" customHeight="1">
      <c r="A93" s="15" t="s">
        <v>98</v>
      </c>
      <c r="B93" s="8" t="s">
        <v>50</v>
      </c>
      <c r="C93" s="300">
        <v>4657000</v>
      </c>
    </row>
    <row r="94" spans="1:3" ht="12" customHeight="1">
      <c r="A94" s="12" t="s">
        <v>99</v>
      </c>
      <c r="B94" s="6" t="s">
        <v>183</v>
      </c>
      <c r="C94" s="301">
        <v>993000</v>
      </c>
    </row>
    <row r="95" spans="1:3" ht="12" customHeight="1">
      <c r="A95" s="12" t="s">
        <v>100</v>
      </c>
      <c r="B95" s="6" t="s">
        <v>140</v>
      </c>
      <c r="C95" s="303"/>
    </row>
    <row r="96" spans="1:3" ht="12" customHeight="1">
      <c r="A96" s="12" t="s">
        <v>101</v>
      </c>
      <c r="B96" s="9" t="s">
        <v>184</v>
      </c>
      <c r="C96" s="303"/>
    </row>
    <row r="97" spans="1:3" ht="12" customHeight="1">
      <c r="A97" s="12" t="s">
        <v>112</v>
      </c>
      <c r="B97" s="17" t="s">
        <v>185</v>
      </c>
      <c r="C97" s="303"/>
    </row>
    <row r="98" spans="1:3" ht="12" customHeight="1">
      <c r="A98" s="12" t="s">
        <v>102</v>
      </c>
      <c r="B98" s="6" t="s">
        <v>445</v>
      </c>
      <c r="C98" s="303"/>
    </row>
    <row r="99" spans="1:3" ht="12" customHeight="1">
      <c r="A99" s="12" t="s">
        <v>103</v>
      </c>
      <c r="B99" s="140" t="s">
        <v>444</v>
      </c>
      <c r="C99" s="303"/>
    </row>
    <row r="100" spans="1:3" ht="12" customHeight="1">
      <c r="A100" s="12" t="s">
        <v>113</v>
      </c>
      <c r="B100" s="140" t="s">
        <v>443</v>
      </c>
      <c r="C100" s="303"/>
    </row>
    <row r="101" spans="1:3" ht="12" customHeight="1">
      <c r="A101" s="12" t="s">
        <v>114</v>
      </c>
      <c r="B101" s="138" t="s">
        <v>353</v>
      </c>
      <c r="C101" s="303"/>
    </row>
    <row r="102" spans="1:3" ht="12" customHeight="1">
      <c r="A102" s="12" t="s">
        <v>115</v>
      </c>
      <c r="B102" s="139" t="s">
        <v>354</v>
      </c>
      <c r="C102" s="303"/>
    </row>
    <row r="103" spans="1:3" ht="12" customHeight="1">
      <c r="A103" s="12" t="s">
        <v>116</v>
      </c>
      <c r="B103" s="139" t="s">
        <v>355</v>
      </c>
      <c r="C103" s="303"/>
    </row>
    <row r="104" spans="1:3" ht="12" customHeight="1">
      <c r="A104" s="12" t="s">
        <v>118</v>
      </c>
      <c r="B104" s="138" t="s">
        <v>356</v>
      </c>
      <c r="C104" s="303"/>
    </row>
    <row r="105" spans="1:3" ht="12" customHeight="1">
      <c r="A105" s="12" t="s">
        <v>186</v>
      </c>
      <c r="B105" s="138" t="s">
        <v>357</v>
      </c>
      <c r="C105" s="303"/>
    </row>
    <row r="106" spans="1:3" ht="12" customHeight="1">
      <c r="A106" s="12" t="s">
        <v>351</v>
      </c>
      <c r="B106" s="139" t="s">
        <v>358</v>
      </c>
      <c r="C106" s="303"/>
    </row>
    <row r="107" spans="1:3" ht="12" customHeight="1">
      <c r="A107" s="11" t="s">
        <v>352</v>
      </c>
      <c r="B107" s="140" t="s">
        <v>359</v>
      </c>
      <c r="C107" s="303"/>
    </row>
    <row r="108" spans="1:3" ht="12" customHeight="1">
      <c r="A108" s="12" t="s">
        <v>441</v>
      </c>
      <c r="B108" s="140" t="s">
        <v>360</v>
      </c>
      <c r="C108" s="303"/>
    </row>
    <row r="109" spans="1:3" ht="12" customHeight="1">
      <c r="A109" s="14" t="s">
        <v>442</v>
      </c>
      <c r="B109" s="140" t="s">
        <v>361</v>
      </c>
      <c r="C109" s="303"/>
    </row>
    <row r="110" spans="1:3" ht="12" customHeight="1">
      <c r="A110" s="12" t="s">
        <v>446</v>
      </c>
      <c r="B110" s="9" t="s">
        <v>51</v>
      </c>
      <c r="C110" s="301"/>
    </row>
    <row r="111" spans="1:3" ht="12" customHeight="1">
      <c r="A111" s="12" t="s">
        <v>447</v>
      </c>
      <c r="B111" s="6" t="s">
        <v>449</v>
      </c>
      <c r="C111" s="301"/>
    </row>
    <row r="112" spans="1:3" ht="12" customHeight="1" thickBot="1">
      <c r="A112" s="16" t="s">
        <v>448</v>
      </c>
      <c r="B112" s="493" t="s">
        <v>450</v>
      </c>
      <c r="C112" s="306"/>
    </row>
    <row r="113" spans="1:3" ht="12" customHeight="1" thickBot="1">
      <c r="A113" s="490" t="s">
        <v>20</v>
      </c>
      <c r="B113" s="491" t="s">
        <v>362</v>
      </c>
      <c r="C113" s="492">
        <f>+C114+C116+C118</f>
        <v>0</v>
      </c>
    </row>
    <row r="114" spans="1:3" ht="12" customHeight="1">
      <c r="A114" s="13" t="s">
        <v>104</v>
      </c>
      <c r="B114" s="6" t="s">
        <v>231</v>
      </c>
      <c r="C114" s="302"/>
    </row>
    <row r="115" spans="1:3" ht="12" customHeight="1">
      <c r="A115" s="13" t="s">
        <v>105</v>
      </c>
      <c r="B115" s="10" t="s">
        <v>366</v>
      </c>
      <c r="C115" s="302"/>
    </row>
    <row r="116" spans="1:3" ht="12" customHeight="1">
      <c r="A116" s="13" t="s">
        <v>106</v>
      </c>
      <c r="B116" s="10" t="s">
        <v>187</v>
      </c>
      <c r="C116" s="301"/>
    </row>
    <row r="117" spans="1:3" ht="12" customHeight="1">
      <c r="A117" s="13" t="s">
        <v>107</v>
      </c>
      <c r="B117" s="10" t="s">
        <v>367</v>
      </c>
      <c r="C117" s="267"/>
    </row>
    <row r="118" spans="1:3" ht="12" customHeight="1">
      <c r="A118" s="13" t="s">
        <v>108</v>
      </c>
      <c r="B118" s="296" t="s">
        <v>578</v>
      </c>
      <c r="C118" s="267"/>
    </row>
    <row r="119" spans="1:3" ht="12" customHeight="1">
      <c r="A119" s="13" t="s">
        <v>117</v>
      </c>
      <c r="B119" s="295" t="s">
        <v>431</v>
      </c>
      <c r="C119" s="267"/>
    </row>
    <row r="120" spans="1:3" ht="12" customHeight="1">
      <c r="A120" s="13" t="s">
        <v>119</v>
      </c>
      <c r="B120" s="419" t="s">
        <v>372</v>
      </c>
      <c r="C120" s="267"/>
    </row>
    <row r="121" spans="1:3" ht="15.75">
      <c r="A121" s="13" t="s">
        <v>188</v>
      </c>
      <c r="B121" s="139" t="s">
        <v>355</v>
      </c>
      <c r="C121" s="267"/>
    </row>
    <row r="122" spans="1:3" ht="12" customHeight="1">
      <c r="A122" s="13" t="s">
        <v>189</v>
      </c>
      <c r="B122" s="139" t="s">
        <v>371</v>
      </c>
      <c r="C122" s="267"/>
    </row>
    <row r="123" spans="1:3" ht="12" customHeight="1">
      <c r="A123" s="13" t="s">
        <v>190</v>
      </c>
      <c r="B123" s="139" t="s">
        <v>370</v>
      </c>
      <c r="C123" s="267"/>
    </row>
    <row r="124" spans="1:3" ht="12" customHeight="1">
      <c r="A124" s="13" t="s">
        <v>363</v>
      </c>
      <c r="B124" s="139" t="s">
        <v>358</v>
      </c>
      <c r="C124" s="267"/>
    </row>
    <row r="125" spans="1:3" ht="12" customHeight="1">
      <c r="A125" s="13" t="s">
        <v>364</v>
      </c>
      <c r="B125" s="139" t="s">
        <v>369</v>
      </c>
      <c r="C125" s="267"/>
    </row>
    <row r="126" spans="1:3" ht="16.5" thickBot="1">
      <c r="A126" s="11" t="s">
        <v>365</v>
      </c>
      <c r="B126" s="139" t="s">
        <v>368</v>
      </c>
      <c r="C126" s="269"/>
    </row>
    <row r="127" spans="1:3" ht="12" customHeight="1" thickBot="1">
      <c r="A127" s="18" t="s">
        <v>21</v>
      </c>
      <c r="B127" s="119" t="s">
        <v>451</v>
      </c>
      <c r="C127" s="299">
        <f>+C92+C113</f>
        <v>5650000</v>
      </c>
    </row>
    <row r="128" spans="1:3" ht="12" customHeight="1" thickBot="1">
      <c r="A128" s="18" t="s">
        <v>22</v>
      </c>
      <c r="B128" s="119" t="s">
        <v>452</v>
      </c>
      <c r="C128" s="299">
        <f>+C129+C130+C131</f>
        <v>0</v>
      </c>
    </row>
    <row r="129" spans="1:3" ht="12" customHeight="1">
      <c r="A129" s="13" t="s">
        <v>270</v>
      </c>
      <c r="B129" s="10" t="s">
        <v>459</v>
      </c>
      <c r="C129" s="267"/>
    </row>
    <row r="130" spans="1:3" ht="12" customHeight="1">
      <c r="A130" s="13" t="s">
        <v>271</v>
      </c>
      <c r="B130" s="10" t="s">
        <v>460</v>
      </c>
      <c r="C130" s="267"/>
    </row>
    <row r="131" spans="1:3" ht="12" customHeight="1" thickBot="1">
      <c r="A131" s="11" t="s">
        <v>272</v>
      </c>
      <c r="B131" s="10" t="s">
        <v>461</v>
      </c>
      <c r="C131" s="267"/>
    </row>
    <row r="132" spans="1:3" ht="12" customHeight="1" thickBot="1">
      <c r="A132" s="18" t="s">
        <v>23</v>
      </c>
      <c r="B132" s="119" t="s">
        <v>453</v>
      </c>
      <c r="C132" s="299">
        <f>SUM(C133:C138)</f>
        <v>0</v>
      </c>
    </row>
    <row r="133" spans="1:3" ht="12" customHeight="1">
      <c r="A133" s="13" t="s">
        <v>91</v>
      </c>
      <c r="B133" s="7" t="s">
        <v>462</v>
      </c>
      <c r="C133" s="267"/>
    </row>
    <row r="134" spans="1:3" ht="12" customHeight="1">
      <c r="A134" s="13" t="s">
        <v>92</v>
      </c>
      <c r="B134" s="7" t="s">
        <v>454</v>
      </c>
      <c r="C134" s="267"/>
    </row>
    <row r="135" spans="1:3" ht="12" customHeight="1">
      <c r="A135" s="13" t="s">
        <v>93</v>
      </c>
      <c r="B135" s="7" t="s">
        <v>455</v>
      </c>
      <c r="C135" s="267"/>
    </row>
    <row r="136" spans="1:3" ht="12" customHeight="1">
      <c r="A136" s="13" t="s">
        <v>175</v>
      </c>
      <c r="B136" s="7" t="s">
        <v>456</v>
      </c>
      <c r="C136" s="267"/>
    </row>
    <row r="137" spans="1:3" ht="12" customHeight="1">
      <c r="A137" s="13" t="s">
        <v>176</v>
      </c>
      <c r="B137" s="7" t="s">
        <v>457</v>
      </c>
      <c r="C137" s="267"/>
    </row>
    <row r="138" spans="1:3" ht="12" customHeight="1" thickBot="1">
      <c r="A138" s="11" t="s">
        <v>177</v>
      </c>
      <c r="B138" s="7" t="s">
        <v>458</v>
      </c>
      <c r="C138" s="267"/>
    </row>
    <row r="139" spans="1:3" ht="12" customHeight="1" thickBot="1">
      <c r="A139" s="18" t="s">
        <v>24</v>
      </c>
      <c r="B139" s="119" t="s">
        <v>466</v>
      </c>
      <c r="C139" s="305">
        <f>+C140+C141+C142+C143</f>
        <v>0</v>
      </c>
    </row>
    <row r="140" spans="1:3" ht="12" customHeight="1">
      <c r="A140" s="13" t="s">
        <v>94</v>
      </c>
      <c r="B140" s="7" t="s">
        <v>373</v>
      </c>
      <c r="C140" s="267"/>
    </row>
    <row r="141" spans="1:3" ht="12" customHeight="1">
      <c r="A141" s="13" t="s">
        <v>95</v>
      </c>
      <c r="B141" s="7" t="s">
        <v>374</v>
      </c>
      <c r="C141" s="267"/>
    </row>
    <row r="142" spans="1:3" ht="12" customHeight="1">
      <c r="A142" s="13" t="s">
        <v>290</v>
      </c>
      <c r="B142" s="7" t="s">
        <v>467</v>
      </c>
      <c r="C142" s="267"/>
    </row>
    <row r="143" spans="1:3" ht="12" customHeight="1" thickBot="1">
      <c r="A143" s="11" t="s">
        <v>291</v>
      </c>
      <c r="B143" s="5" t="s">
        <v>393</v>
      </c>
      <c r="C143" s="267"/>
    </row>
    <row r="144" spans="1:3" ht="12" customHeight="1" thickBot="1">
      <c r="A144" s="18" t="s">
        <v>25</v>
      </c>
      <c r="B144" s="119" t="s">
        <v>468</v>
      </c>
      <c r="C144" s="307">
        <f>SUM(C145:C149)</f>
        <v>0</v>
      </c>
    </row>
    <row r="145" spans="1:3" ht="12" customHeight="1">
      <c r="A145" s="13" t="s">
        <v>96</v>
      </c>
      <c r="B145" s="7" t="s">
        <v>463</v>
      </c>
      <c r="C145" s="267"/>
    </row>
    <row r="146" spans="1:3" ht="12" customHeight="1">
      <c r="A146" s="13" t="s">
        <v>97</v>
      </c>
      <c r="B146" s="7" t="s">
        <v>470</v>
      </c>
      <c r="C146" s="267"/>
    </row>
    <row r="147" spans="1:3" ht="12" customHeight="1">
      <c r="A147" s="13" t="s">
        <v>302</v>
      </c>
      <c r="B147" s="7" t="s">
        <v>465</v>
      </c>
      <c r="C147" s="267"/>
    </row>
    <row r="148" spans="1:3" ht="12" customHeight="1">
      <c r="A148" s="13" t="s">
        <v>303</v>
      </c>
      <c r="B148" s="7" t="s">
        <v>471</v>
      </c>
      <c r="C148" s="267"/>
    </row>
    <row r="149" spans="1:3" ht="12" customHeight="1" thickBot="1">
      <c r="A149" s="13" t="s">
        <v>469</v>
      </c>
      <c r="B149" s="7" t="s">
        <v>472</v>
      </c>
      <c r="C149" s="267"/>
    </row>
    <row r="150" spans="1:3" ht="12" customHeight="1" thickBot="1">
      <c r="A150" s="18" t="s">
        <v>26</v>
      </c>
      <c r="B150" s="119" t="s">
        <v>473</v>
      </c>
      <c r="C150" s="494"/>
    </row>
    <row r="151" spans="1:3" ht="12" customHeight="1" thickBot="1">
      <c r="A151" s="18" t="s">
        <v>27</v>
      </c>
      <c r="B151" s="119" t="s">
        <v>474</v>
      </c>
      <c r="C151" s="494"/>
    </row>
    <row r="152" spans="1:9" ht="15" customHeight="1" thickBot="1">
      <c r="A152" s="18" t="s">
        <v>28</v>
      </c>
      <c r="B152" s="119" t="s">
        <v>476</v>
      </c>
      <c r="C152" s="433">
        <f>+C128+C132+C139+C144+C150+C151</f>
        <v>0</v>
      </c>
      <c r="F152" s="434"/>
      <c r="G152" s="435"/>
      <c r="H152" s="435"/>
      <c r="I152" s="435"/>
    </row>
    <row r="153" spans="1:3" s="422" customFormat="1" ht="12.75" customHeight="1" thickBot="1">
      <c r="A153" s="297" t="s">
        <v>29</v>
      </c>
      <c r="B153" s="386" t="s">
        <v>475</v>
      </c>
      <c r="C153" s="433">
        <f>+C127+C152</f>
        <v>5650000</v>
      </c>
    </row>
    <row r="154" ht="7.5" customHeight="1"/>
    <row r="155" spans="1:3" ht="15.75">
      <c r="A155" s="615" t="s">
        <v>375</v>
      </c>
      <c r="B155" s="615"/>
      <c r="C155" s="615"/>
    </row>
    <row r="156" spans="1:3" ht="15" customHeight="1" thickBot="1">
      <c r="A156" s="613" t="s">
        <v>154</v>
      </c>
      <c r="B156" s="613"/>
      <c r="C156" s="308" t="str">
        <f>C89</f>
        <v>Forintban!</v>
      </c>
    </row>
    <row r="157" spans="1:4" ht="13.5" customHeight="1" thickBot="1">
      <c r="A157" s="18">
        <v>1</v>
      </c>
      <c r="B157" s="25" t="s">
        <v>477</v>
      </c>
      <c r="C157" s="299">
        <f>+C62-C127</f>
        <v>0</v>
      </c>
      <c r="D157" s="436"/>
    </row>
    <row r="158" spans="1:3" ht="27.75" customHeight="1" thickBot="1">
      <c r="A158" s="18" t="s">
        <v>20</v>
      </c>
      <c r="B158" s="25" t="s">
        <v>483</v>
      </c>
      <c r="C158" s="299">
        <f>+C86-C152</f>
        <v>0</v>
      </c>
    </row>
  </sheetData>
  <sheetProtection/>
  <mergeCells count="6">
    <mergeCell ref="A1:C1"/>
    <mergeCell ref="A2:B2"/>
    <mergeCell ref="A88:C88"/>
    <mergeCell ref="A89:B89"/>
    <mergeCell ref="A155:C155"/>
    <mergeCell ref="A156:B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5" r:id="rId1"/>
  <headerFooter alignWithMargins="0">
    <oddHeader>&amp;C&amp;"Times New Roman CE,Félkövér"&amp;12
Györtelek Önkormányzat
2018. ÉVI KÖLTSÉGVETÉS
ÖNKÉNT VÁLLALT FELADATAINAK MÉRLEGE
&amp;R&amp;"Times New Roman CE,Félkövér dőlt"&amp;11 1.3. számú melléklet a 6/2019. (V.30.) önkormányzati rendelethez</oddHeader>
  </headerFooter>
  <rowBreaks count="1" manualBreakCount="1">
    <brk id="87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8"/>
  <sheetViews>
    <sheetView zoomScale="130" zoomScaleNormal="130" zoomScaleSheetLayoutView="100" workbookViewId="0" topLeftCell="A1">
      <selection activeCell="A88" sqref="A88:IV88"/>
    </sheetView>
  </sheetViews>
  <sheetFormatPr defaultColWidth="9.00390625" defaultRowHeight="12.75"/>
  <cols>
    <col min="1" max="1" width="9.50390625" style="387" customWidth="1"/>
    <col min="2" max="2" width="91.625" style="387" customWidth="1"/>
    <col min="3" max="3" width="21.625" style="388" customWidth="1"/>
    <col min="4" max="4" width="9.00390625" style="420" customWidth="1"/>
    <col min="5" max="16384" width="9.375" style="420" customWidth="1"/>
  </cols>
  <sheetData>
    <row r="1" spans="1:3" ht="15.75" customHeight="1">
      <c r="A1" s="612" t="s">
        <v>16</v>
      </c>
      <c r="B1" s="612"/>
      <c r="C1" s="612"/>
    </row>
    <row r="2" spans="1:3" ht="15.75" customHeight="1" thickBot="1">
      <c r="A2" s="613" t="s">
        <v>152</v>
      </c>
      <c r="B2" s="613"/>
      <c r="C2" s="308" t="str">
        <f>'1.3.sz.mell.'!C2</f>
        <v>Forintban!</v>
      </c>
    </row>
    <row r="3" spans="1:3" ht="27" customHeight="1" thickBot="1">
      <c r="A3" s="21" t="s">
        <v>69</v>
      </c>
      <c r="B3" s="22" t="s">
        <v>18</v>
      </c>
      <c r="C3" s="37" t="str">
        <f>+CONCATENATE(LEFT(ÖSSZEFÜGGÉSEK!A5,4),". évi előirányzat")</f>
        <v>2018. évi előirányzat</v>
      </c>
    </row>
    <row r="4" spans="1:3" s="421" customFormat="1" ht="12" customHeight="1" thickBot="1">
      <c r="A4" s="415"/>
      <c r="B4" s="416" t="s">
        <v>496</v>
      </c>
      <c r="C4" s="417" t="s">
        <v>497</v>
      </c>
    </row>
    <row r="5" spans="1:3" s="422" customFormat="1" ht="12" customHeight="1" thickBot="1">
      <c r="A5" s="18" t="s">
        <v>19</v>
      </c>
      <c r="B5" s="19" t="s">
        <v>254</v>
      </c>
      <c r="C5" s="299">
        <f>+C6+C7+C8+C9+C10+C11</f>
        <v>0</v>
      </c>
    </row>
    <row r="6" spans="1:3" s="422" customFormat="1" ht="12" customHeight="1">
      <c r="A6" s="13" t="s">
        <v>98</v>
      </c>
      <c r="B6" s="423" t="s">
        <v>255</v>
      </c>
      <c r="C6" s="302"/>
    </row>
    <row r="7" spans="1:3" s="422" customFormat="1" ht="12" customHeight="1">
      <c r="A7" s="12" t="s">
        <v>99</v>
      </c>
      <c r="B7" s="424" t="s">
        <v>256</v>
      </c>
      <c r="C7" s="301"/>
    </row>
    <row r="8" spans="1:3" s="422" customFormat="1" ht="12" customHeight="1">
      <c r="A8" s="12" t="s">
        <v>100</v>
      </c>
      <c r="B8" s="424" t="s">
        <v>553</v>
      </c>
      <c r="C8" s="301"/>
    </row>
    <row r="9" spans="1:3" s="422" customFormat="1" ht="12" customHeight="1">
      <c r="A9" s="12" t="s">
        <v>101</v>
      </c>
      <c r="B9" s="424" t="s">
        <v>258</v>
      </c>
      <c r="C9" s="301"/>
    </row>
    <row r="10" spans="1:3" s="422" customFormat="1" ht="12" customHeight="1">
      <c r="A10" s="12" t="s">
        <v>148</v>
      </c>
      <c r="B10" s="295" t="s">
        <v>435</v>
      </c>
      <c r="C10" s="301"/>
    </row>
    <row r="11" spans="1:3" s="422" customFormat="1" ht="12" customHeight="1" thickBot="1">
      <c r="A11" s="14" t="s">
        <v>102</v>
      </c>
      <c r="B11" s="296" t="s">
        <v>436</v>
      </c>
      <c r="C11" s="301"/>
    </row>
    <row r="12" spans="1:3" s="422" customFormat="1" ht="12" customHeight="1" thickBot="1">
      <c r="A12" s="18" t="s">
        <v>20</v>
      </c>
      <c r="B12" s="294" t="s">
        <v>259</v>
      </c>
      <c r="C12" s="299">
        <f>+C13+C14+C15+C16+C17</f>
        <v>0</v>
      </c>
    </row>
    <row r="13" spans="1:3" s="422" customFormat="1" ht="12" customHeight="1">
      <c r="A13" s="13" t="s">
        <v>104</v>
      </c>
      <c r="B13" s="423" t="s">
        <v>260</v>
      </c>
      <c r="C13" s="302"/>
    </row>
    <row r="14" spans="1:3" s="422" customFormat="1" ht="12" customHeight="1">
      <c r="A14" s="12" t="s">
        <v>105</v>
      </c>
      <c r="B14" s="424" t="s">
        <v>261</v>
      </c>
      <c r="C14" s="301"/>
    </row>
    <row r="15" spans="1:3" s="422" customFormat="1" ht="12" customHeight="1">
      <c r="A15" s="12" t="s">
        <v>106</v>
      </c>
      <c r="B15" s="424" t="s">
        <v>425</v>
      </c>
      <c r="C15" s="301"/>
    </row>
    <row r="16" spans="1:3" s="422" customFormat="1" ht="12" customHeight="1">
      <c r="A16" s="12" t="s">
        <v>107</v>
      </c>
      <c r="B16" s="424" t="s">
        <v>426</v>
      </c>
      <c r="C16" s="301"/>
    </row>
    <row r="17" spans="1:3" s="422" customFormat="1" ht="12" customHeight="1">
      <c r="A17" s="12" t="s">
        <v>108</v>
      </c>
      <c r="B17" s="424" t="s">
        <v>577</v>
      </c>
      <c r="C17" s="301"/>
    </row>
    <row r="18" spans="1:3" s="422" customFormat="1" ht="12" customHeight="1" thickBot="1">
      <c r="A18" s="14" t="s">
        <v>117</v>
      </c>
      <c r="B18" s="296" t="s">
        <v>263</v>
      </c>
      <c r="C18" s="303"/>
    </row>
    <row r="19" spans="1:3" s="422" customFormat="1" ht="12" customHeight="1" thickBot="1">
      <c r="A19" s="18" t="s">
        <v>21</v>
      </c>
      <c r="B19" s="19" t="s">
        <v>264</v>
      </c>
      <c r="C19" s="299">
        <f>+C20+C21+C22+C23+C24</f>
        <v>0</v>
      </c>
    </row>
    <row r="20" spans="1:3" s="422" customFormat="1" ht="12" customHeight="1">
      <c r="A20" s="13" t="s">
        <v>87</v>
      </c>
      <c r="B20" s="423" t="s">
        <v>265</v>
      </c>
      <c r="C20" s="302"/>
    </row>
    <row r="21" spans="1:3" s="422" customFormat="1" ht="12" customHeight="1">
      <c r="A21" s="12" t="s">
        <v>88</v>
      </c>
      <c r="B21" s="424" t="s">
        <v>266</v>
      </c>
      <c r="C21" s="301"/>
    </row>
    <row r="22" spans="1:3" s="422" customFormat="1" ht="12" customHeight="1">
      <c r="A22" s="12" t="s">
        <v>89</v>
      </c>
      <c r="B22" s="424" t="s">
        <v>427</v>
      </c>
      <c r="C22" s="301"/>
    </row>
    <row r="23" spans="1:3" s="422" customFormat="1" ht="12" customHeight="1">
      <c r="A23" s="12" t="s">
        <v>90</v>
      </c>
      <c r="B23" s="424" t="s">
        <v>428</v>
      </c>
      <c r="C23" s="301"/>
    </row>
    <row r="24" spans="1:3" s="422" customFormat="1" ht="12" customHeight="1">
      <c r="A24" s="12" t="s">
        <v>171</v>
      </c>
      <c r="B24" s="424" t="s">
        <v>267</v>
      </c>
      <c r="C24" s="301"/>
    </row>
    <row r="25" spans="1:3" s="422" customFormat="1" ht="12" customHeight="1" thickBot="1">
      <c r="A25" s="14" t="s">
        <v>172</v>
      </c>
      <c r="B25" s="425" t="s">
        <v>268</v>
      </c>
      <c r="C25" s="303"/>
    </row>
    <row r="26" spans="1:3" s="422" customFormat="1" ht="12" customHeight="1" thickBot="1">
      <c r="A26" s="18" t="s">
        <v>173</v>
      </c>
      <c r="B26" s="19" t="s">
        <v>562</v>
      </c>
      <c r="C26" s="305">
        <f>SUM(C27:C33)</f>
        <v>0</v>
      </c>
    </row>
    <row r="27" spans="1:3" s="422" customFormat="1" ht="12" customHeight="1">
      <c r="A27" s="13" t="s">
        <v>270</v>
      </c>
      <c r="B27" s="423" t="s">
        <v>603</v>
      </c>
      <c r="C27" s="302"/>
    </row>
    <row r="28" spans="1:3" s="422" customFormat="1" ht="12" customHeight="1">
      <c r="A28" s="12" t="s">
        <v>271</v>
      </c>
      <c r="B28" s="424" t="s">
        <v>558</v>
      </c>
      <c r="C28" s="301"/>
    </row>
    <row r="29" spans="1:3" s="422" customFormat="1" ht="12" customHeight="1">
      <c r="A29" s="12" t="s">
        <v>272</v>
      </c>
      <c r="B29" s="424" t="s">
        <v>559</v>
      </c>
      <c r="C29" s="301"/>
    </row>
    <row r="30" spans="1:3" s="422" customFormat="1" ht="12" customHeight="1">
      <c r="A30" s="12" t="s">
        <v>273</v>
      </c>
      <c r="B30" s="424" t="s">
        <v>560</v>
      </c>
      <c r="C30" s="301"/>
    </row>
    <row r="31" spans="1:3" s="422" customFormat="1" ht="12" customHeight="1">
      <c r="A31" s="12" t="s">
        <v>555</v>
      </c>
      <c r="B31" s="424" t="s">
        <v>274</v>
      </c>
      <c r="C31" s="301"/>
    </row>
    <row r="32" spans="1:3" s="422" customFormat="1" ht="12" customHeight="1">
      <c r="A32" s="12" t="s">
        <v>556</v>
      </c>
      <c r="B32" s="424" t="s">
        <v>275</v>
      </c>
      <c r="C32" s="301"/>
    </row>
    <row r="33" spans="1:3" s="422" customFormat="1" ht="12" customHeight="1" thickBot="1">
      <c r="A33" s="14" t="s">
        <v>557</v>
      </c>
      <c r="B33" s="523" t="s">
        <v>276</v>
      </c>
      <c r="C33" s="303"/>
    </row>
    <row r="34" spans="1:3" s="422" customFormat="1" ht="12" customHeight="1" thickBot="1">
      <c r="A34" s="18" t="s">
        <v>23</v>
      </c>
      <c r="B34" s="19" t="s">
        <v>437</v>
      </c>
      <c r="C34" s="299">
        <f>SUM(C35:C45)</f>
        <v>0</v>
      </c>
    </row>
    <row r="35" spans="1:3" s="422" customFormat="1" ht="12" customHeight="1">
      <c r="A35" s="13" t="s">
        <v>91</v>
      </c>
      <c r="B35" s="423" t="s">
        <v>279</v>
      </c>
      <c r="C35" s="302"/>
    </row>
    <row r="36" spans="1:3" s="422" customFormat="1" ht="12" customHeight="1">
      <c r="A36" s="12" t="s">
        <v>92</v>
      </c>
      <c r="B36" s="424" t="s">
        <v>280</v>
      </c>
      <c r="C36" s="301"/>
    </row>
    <row r="37" spans="1:3" s="422" customFormat="1" ht="12" customHeight="1">
      <c r="A37" s="12" t="s">
        <v>93</v>
      </c>
      <c r="B37" s="424" t="s">
        <v>281</v>
      </c>
      <c r="C37" s="301"/>
    </row>
    <row r="38" spans="1:3" s="422" customFormat="1" ht="12" customHeight="1">
      <c r="A38" s="12" t="s">
        <v>175</v>
      </c>
      <c r="B38" s="424" t="s">
        <v>282</v>
      </c>
      <c r="C38" s="301"/>
    </row>
    <row r="39" spans="1:3" s="422" customFormat="1" ht="12" customHeight="1">
      <c r="A39" s="12" t="s">
        <v>176</v>
      </c>
      <c r="B39" s="424" t="s">
        <v>283</v>
      </c>
      <c r="C39" s="301"/>
    </row>
    <row r="40" spans="1:3" s="422" customFormat="1" ht="12" customHeight="1">
      <c r="A40" s="12" t="s">
        <v>177</v>
      </c>
      <c r="B40" s="424" t="s">
        <v>284</v>
      </c>
      <c r="C40" s="301"/>
    </row>
    <row r="41" spans="1:3" s="422" customFormat="1" ht="12" customHeight="1">
      <c r="A41" s="12" t="s">
        <v>178</v>
      </c>
      <c r="B41" s="424" t="s">
        <v>285</v>
      </c>
      <c r="C41" s="301"/>
    </row>
    <row r="42" spans="1:3" s="422" customFormat="1" ht="12" customHeight="1">
      <c r="A42" s="12" t="s">
        <v>179</v>
      </c>
      <c r="B42" s="424" t="s">
        <v>561</v>
      </c>
      <c r="C42" s="301"/>
    </row>
    <row r="43" spans="1:3" s="422" customFormat="1" ht="12" customHeight="1">
      <c r="A43" s="12" t="s">
        <v>277</v>
      </c>
      <c r="B43" s="424" t="s">
        <v>287</v>
      </c>
      <c r="C43" s="304"/>
    </row>
    <row r="44" spans="1:3" s="422" customFormat="1" ht="12" customHeight="1">
      <c r="A44" s="14" t="s">
        <v>278</v>
      </c>
      <c r="B44" s="425" t="s">
        <v>439</v>
      </c>
      <c r="C44" s="410"/>
    </row>
    <row r="45" spans="1:3" s="422" customFormat="1" ht="12" customHeight="1" thickBot="1">
      <c r="A45" s="14" t="s">
        <v>438</v>
      </c>
      <c r="B45" s="296" t="s">
        <v>288</v>
      </c>
      <c r="C45" s="410"/>
    </row>
    <row r="46" spans="1:3" s="422" customFormat="1" ht="12" customHeight="1" thickBot="1">
      <c r="A46" s="18" t="s">
        <v>24</v>
      </c>
      <c r="B46" s="19" t="s">
        <v>289</v>
      </c>
      <c r="C46" s="299">
        <f>SUM(C47:C51)</f>
        <v>0</v>
      </c>
    </row>
    <row r="47" spans="1:3" s="422" customFormat="1" ht="12" customHeight="1">
      <c r="A47" s="13" t="s">
        <v>94</v>
      </c>
      <c r="B47" s="423" t="s">
        <v>293</v>
      </c>
      <c r="C47" s="467"/>
    </row>
    <row r="48" spans="1:3" s="422" customFormat="1" ht="12" customHeight="1">
      <c r="A48" s="12" t="s">
        <v>95</v>
      </c>
      <c r="B48" s="424" t="s">
        <v>294</v>
      </c>
      <c r="C48" s="304"/>
    </row>
    <row r="49" spans="1:3" s="422" customFormat="1" ht="12" customHeight="1">
      <c r="A49" s="12" t="s">
        <v>290</v>
      </c>
      <c r="B49" s="424" t="s">
        <v>295</v>
      </c>
      <c r="C49" s="304"/>
    </row>
    <row r="50" spans="1:3" s="422" customFormat="1" ht="12" customHeight="1">
      <c r="A50" s="12" t="s">
        <v>291</v>
      </c>
      <c r="B50" s="424" t="s">
        <v>296</v>
      </c>
      <c r="C50" s="304"/>
    </row>
    <row r="51" spans="1:3" s="422" customFormat="1" ht="12" customHeight="1" thickBot="1">
      <c r="A51" s="14" t="s">
        <v>292</v>
      </c>
      <c r="B51" s="296" t="s">
        <v>297</v>
      </c>
      <c r="C51" s="410"/>
    </row>
    <row r="52" spans="1:3" s="422" customFormat="1" ht="12" customHeight="1" thickBot="1">
      <c r="A52" s="18" t="s">
        <v>180</v>
      </c>
      <c r="B52" s="19" t="s">
        <v>298</v>
      </c>
      <c r="C52" s="299">
        <f>SUM(C53:C55)</f>
        <v>0</v>
      </c>
    </row>
    <row r="53" spans="1:3" s="422" customFormat="1" ht="12" customHeight="1">
      <c r="A53" s="13" t="s">
        <v>96</v>
      </c>
      <c r="B53" s="423" t="s">
        <v>299</v>
      </c>
      <c r="C53" s="302"/>
    </row>
    <row r="54" spans="1:3" s="422" customFormat="1" ht="12" customHeight="1">
      <c r="A54" s="12" t="s">
        <v>97</v>
      </c>
      <c r="B54" s="424" t="s">
        <v>429</v>
      </c>
      <c r="C54" s="301"/>
    </row>
    <row r="55" spans="1:3" s="422" customFormat="1" ht="12" customHeight="1">
      <c r="A55" s="12" t="s">
        <v>302</v>
      </c>
      <c r="B55" s="424" t="s">
        <v>300</v>
      </c>
      <c r="C55" s="301"/>
    </row>
    <row r="56" spans="1:3" s="422" customFormat="1" ht="12" customHeight="1" thickBot="1">
      <c r="A56" s="14" t="s">
        <v>303</v>
      </c>
      <c r="B56" s="296" t="s">
        <v>301</v>
      </c>
      <c r="C56" s="303"/>
    </row>
    <row r="57" spans="1:3" s="422" customFormat="1" ht="12" customHeight="1" thickBot="1">
      <c r="A57" s="18" t="s">
        <v>26</v>
      </c>
      <c r="B57" s="294" t="s">
        <v>304</v>
      </c>
      <c r="C57" s="299">
        <f>SUM(C58:C60)</f>
        <v>0</v>
      </c>
    </row>
    <row r="58" spans="1:3" s="422" customFormat="1" ht="12" customHeight="1">
      <c r="A58" s="13" t="s">
        <v>181</v>
      </c>
      <c r="B58" s="423" t="s">
        <v>306</v>
      </c>
      <c r="C58" s="304"/>
    </row>
    <row r="59" spans="1:3" s="422" customFormat="1" ht="12" customHeight="1">
      <c r="A59" s="12" t="s">
        <v>182</v>
      </c>
      <c r="B59" s="424" t="s">
        <v>430</v>
      </c>
      <c r="C59" s="304"/>
    </row>
    <row r="60" spans="1:3" s="422" customFormat="1" ht="12" customHeight="1">
      <c r="A60" s="12" t="s">
        <v>232</v>
      </c>
      <c r="B60" s="424" t="s">
        <v>307</v>
      </c>
      <c r="C60" s="304"/>
    </row>
    <row r="61" spans="1:3" s="422" customFormat="1" ht="12" customHeight="1" thickBot="1">
      <c r="A61" s="14" t="s">
        <v>305</v>
      </c>
      <c r="B61" s="296" t="s">
        <v>308</v>
      </c>
      <c r="C61" s="304"/>
    </row>
    <row r="62" spans="1:3" s="422" customFormat="1" ht="12" customHeight="1" thickBot="1">
      <c r="A62" s="495" t="s">
        <v>479</v>
      </c>
      <c r="B62" s="19" t="s">
        <v>309</v>
      </c>
      <c r="C62" s="305">
        <f>+C5+C12+C19+C26+C34+C46+C52+C57</f>
        <v>0</v>
      </c>
    </row>
    <row r="63" spans="1:3" s="422" customFormat="1" ht="12" customHeight="1" thickBot="1">
      <c r="A63" s="470" t="s">
        <v>310</v>
      </c>
      <c r="B63" s="294" t="s">
        <v>311</v>
      </c>
      <c r="C63" s="299">
        <f>SUM(C64:C66)</f>
        <v>0</v>
      </c>
    </row>
    <row r="64" spans="1:3" s="422" customFormat="1" ht="12" customHeight="1">
      <c r="A64" s="13" t="s">
        <v>339</v>
      </c>
      <c r="B64" s="423" t="s">
        <v>312</v>
      </c>
      <c r="C64" s="304"/>
    </row>
    <row r="65" spans="1:3" s="422" customFormat="1" ht="12" customHeight="1">
      <c r="A65" s="12" t="s">
        <v>348</v>
      </c>
      <c r="B65" s="424" t="s">
        <v>313</v>
      </c>
      <c r="C65" s="304"/>
    </row>
    <row r="66" spans="1:3" s="422" customFormat="1" ht="12" customHeight="1" thickBot="1">
      <c r="A66" s="14" t="s">
        <v>349</v>
      </c>
      <c r="B66" s="489" t="s">
        <v>464</v>
      </c>
      <c r="C66" s="304"/>
    </row>
    <row r="67" spans="1:3" s="422" customFormat="1" ht="12" customHeight="1" thickBot="1">
      <c r="A67" s="470" t="s">
        <v>315</v>
      </c>
      <c r="B67" s="294" t="s">
        <v>316</v>
      </c>
      <c r="C67" s="299">
        <f>SUM(C68:C71)</f>
        <v>0</v>
      </c>
    </row>
    <row r="68" spans="1:3" s="422" customFormat="1" ht="12" customHeight="1">
      <c r="A68" s="13" t="s">
        <v>149</v>
      </c>
      <c r="B68" s="423" t="s">
        <v>317</v>
      </c>
      <c r="C68" s="304"/>
    </row>
    <row r="69" spans="1:3" s="422" customFormat="1" ht="12" customHeight="1">
      <c r="A69" s="12" t="s">
        <v>150</v>
      </c>
      <c r="B69" s="424" t="s">
        <v>574</v>
      </c>
      <c r="C69" s="304"/>
    </row>
    <row r="70" spans="1:3" s="422" customFormat="1" ht="12" customHeight="1">
      <c r="A70" s="12" t="s">
        <v>340</v>
      </c>
      <c r="B70" s="424" t="s">
        <v>318</v>
      </c>
      <c r="C70" s="304"/>
    </row>
    <row r="71" spans="1:3" s="422" customFormat="1" ht="12" customHeight="1" thickBot="1">
      <c r="A71" s="14" t="s">
        <v>341</v>
      </c>
      <c r="B71" s="296" t="s">
        <v>575</v>
      </c>
      <c r="C71" s="304"/>
    </row>
    <row r="72" spans="1:3" s="422" customFormat="1" ht="12" customHeight="1" thickBot="1">
      <c r="A72" s="470" t="s">
        <v>319</v>
      </c>
      <c r="B72" s="294" t="s">
        <v>320</v>
      </c>
      <c r="C72" s="299">
        <f>SUM(C73:C74)</f>
        <v>100000</v>
      </c>
    </row>
    <row r="73" spans="1:3" s="422" customFormat="1" ht="12" customHeight="1">
      <c r="A73" s="13" t="s">
        <v>342</v>
      </c>
      <c r="B73" s="423" t="s">
        <v>321</v>
      </c>
      <c r="C73" s="304">
        <v>100000</v>
      </c>
    </row>
    <row r="74" spans="1:3" s="422" customFormat="1" ht="12" customHeight="1" thickBot="1">
      <c r="A74" s="14" t="s">
        <v>343</v>
      </c>
      <c r="B74" s="296" t="s">
        <v>322</v>
      </c>
      <c r="C74" s="304"/>
    </row>
    <row r="75" spans="1:3" s="422" customFormat="1" ht="12" customHeight="1" thickBot="1">
      <c r="A75" s="470" t="s">
        <v>323</v>
      </c>
      <c r="B75" s="294" t="s">
        <v>324</v>
      </c>
      <c r="C75" s="299">
        <f>SUM(C76:C78)</f>
        <v>0</v>
      </c>
    </row>
    <row r="76" spans="1:3" s="422" customFormat="1" ht="12" customHeight="1">
      <c r="A76" s="13" t="s">
        <v>344</v>
      </c>
      <c r="B76" s="423" t="s">
        <v>325</v>
      </c>
      <c r="C76" s="304"/>
    </row>
    <row r="77" spans="1:3" s="422" customFormat="1" ht="12" customHeight="1">
      <c r="A77" s="12" t="s">
        <v>345</v>
      </c>
      <c r="B77" s="424" t="s">
        <v>326</v>
      </c>
      <c r="C77" s="304"/>
    </row>
    <row r="78" spans="1:3" s="422" customFormat="1" ht="12" customHeight="1" thickBot="1">
      <c r="A78" s="14" t="s">
        <v>346</v>
      </c>
      <c r="B78" s="296" t="s">
        <v>576</v>
      </c>
      <c r="C78" s="304"/>
    </row>
    <row r="79" spans="1:3" s="422" customFormat="1" ht="12" customHeight="1" thickBot="1">
      <c r="A79" s="470" t="s">
        <v>327</v>
      </c>
      <c r="B79" s="294" t="s">
        <v>347</v>
      </c>
      <c r="C79" s="299">
        <f>SUM(C80:C83)</f>
        <v>0</v>
      </c>
    </row>
    <row r="80" spans="1:3" s="422" customFormat="1" ht="12" customHeight="1">
      <c r="A80" s="427" t="s">
        <v>328</v>
      </c>
      <c r="B80" s="423" t="s">
        <v>329</v>
      </c>
      <c r="C80" s="304"/>
    </row>
    <row r="81" spans="1:3" s="422" customFormat="1" ht="12" customHeight="1">
      <c r="A81" s="428" t="s">
        <v>330</v>
      </c>
      <c r="B81" s="424" t="s">
        <v>331</v>
      </c>
      <c r="C81" s="304"/>
    </row>
    <row r="82" spans="1:3" s="422" customFormat="1" ht="12" customHeight="1">
      <c r="A82" s="428" t="s">
        <v>332</v>
      </c>
      <c r="B82" s="424" t="s">
        <v>333</v>
      </c>
      <c r="C82" s="304"/>
    </row>
    <row r="83" spans="1:3" s="422" customFormat="1" ht="12" customHeight="1" thickBot="1">
      <c r="A83" s="429" t="s">
        <v>334</v>
      </c>
      <c r="B83" s="296" t="s">
        <v>335</v>
      </c>
      <c r="C83" s="304"/>
    </row>
    <row r="84" spans="1:3" s="422" customFormat="1" ht="12" customHeight="1" thickBot="1">
      <c r="A84" s="470" t="s">
        <v>336</v>
      </c>
      <c r="B84" s="294" t="s">
        <v>478</v>
      </c>
      <c r="C84" s="468"/>
    </row>
    <row r="85" spans="1:3" s="422" customFormat="1" ht="13.5" customHeight="1" thickBot="1">
      <c r="A85" s="470" t="s">
        <v>338</v>
      </c>
      <c r="B85" s="294" t="s">
        <v>337</v>
      </c>
      <c r="C85" s="468"/>
    </row>
    <row r="86" spans="1:3" s="422" customFormat="1" ht="15.75" customHeight="1" thickBot="1">
      <c r="A86" s="470" t="s">
        <v>350</v>
      </c>
      <c r="B86" s="430" t="s">
        <v>481</v>
      </c>
      <c r="C86" s="305">
        <f>+C63+C67+C72+C75+C79+C85+C84</f>
        <v>100000</v>
      </c>
    </row>
    <row r="87" spans="1:3" s="422" customFormat="1" ht="16.5" customHeight="1" thickBot="1">
      <c r="A87" s="471" t="s">
        <v>480</v>
      </c>
      <c r="B87" s="431" t="s">
        <v>482</v>
      </c>
      <c r="C87" s="305">
        <f>+C62+C86</f>
        <v>100000</v>
      </c>
    </row>
    <row r="88" spans="1:3" ht="16.5" customHeight="1">
      <c r="A88" s="612" t="s">
        <v>48</v>
      </c>
      <c r="B88" s="612"/>
      <c r="C88" s="612"/>
    </row>
    <row r="89" spans="1:3" s="432" customFormat="1" ht="16.5" customHeight="1" thickBot="1">
      <c r="A89" s="614" t="s">
        <v>153</v>
      </c>
      <c r="B89" s="614"/>
      <c r="C89" s="135" t="str">
        <f>C2</f>
        <v>Forintban!</v>
      </c>
    </row>
    <row r="90" spans="1:3" ht="37.5" customHeight="1" thickBot="1">
      <c r="A90" s="21" t="s">
        <v>69</v>
      </c>
      <c r="B90" s="22" t="s">
        <v>49</v>
      </c>
      <c r="C90" s="37" t="str">
        <f>+C3</f>
        <v>2018. évi előirányzat</v>
      </c>
    </row>
    <row r="91" spans="1:3" s="421" customFormat="1" ht="12" customHeight="1" thickBot="1">
      <c r="A91" s="30"/>
      <c r="B91" s="31" t="s">
        <v>496</v>
      </c>
      <c r="C91" s="32" t="s">
        <v>497</v>
      </c>
    </row>
    <row r="92" spans="1:3" ht="12" customHeight="1" thickBot="1">
      <c r="A92" s="20" t="s">
        <v>19</v>
      </c>
      <c r="B92" s="26" t="s">
        <v>440</v>
      </c>
      <c r="C92" s="298">
        <f>C93+C94+C95+C96+C97+C110</f>
        <v>100000</v>
      </c>
    </row>
    <row r="93" spans="1:3" ht="12" customHeight="1">
      <c r="A93" s="15" t="s">
        <v>98</v>
      </c>
      <c r="B93" s="8" t="s">
        <v>50</v>
      </c>
      <c r="C93" s="300"/>
    </row>
    <row r="94" spans="1:3" ht="12" customHeight="1">
      <c r="A94" s="12" t="s">
        <v>99</v>
      </c>
      <c r="B94" s="6" t="s">
        <v>183</v>
      </c>
      <c r="C94" s="301"/>
    </row>
    <row r="95" spans="1:3" ht="12" customHeight="1">
      <c r="A95" s="12" t="s">
        <v>100</v>
      </c>
      <c r="B95" s="6" t="s">
        <v>140</v>
      </c>
      <c r="C95" s="303"/>
    </row>
    <row r="96" spans="1:3" ht="12" customHeight="1">
      <c r="A96" s="12" t="s">
        <v>101</v>
      </c>
      <c r="B96" s="9" t="s">
        <v>184</v>
      </c>
      <c r="C96" s="303">
        <v>100000</v>
      </c>
    </row>
    <row r="97" spans="1:3" ht="12" customHeight="1">
      <c r="A97" s="12" t="s">
        <v>112</v>
      </c>
      <c r="B97" s="17" t="s">
        <v>185</v>
      </c>
      <c r="C97" s="303"/>
    </row>
    <row r="98" spans="1:3" ht="12" customHeight="1">
      <c r="A98" s="12" t="s">
        <v>102</v>
      </c>
      <c r="B98" s="6" t="s">
        <v>445</v>
      </c>
      <c r="C98" s="303"/>
    </row>
    <row r="99" spans="1:3" ht="12" customHeight="1">
      <c r="A99" s="12" t="s">
        <v>103</v>
      </c>
      <c r="B99" s="140" t="s">
        <v>444</v>
      </c>
      <c r="C99" s="303"/>
    </row>
    <row r="100" spans="1:3" ht="12" customHeight="1">
      <c r="A100" s="12" t="s">
        <v>113</v>
      </c>
      <c r="B100" s="140" t="s">
        <v>443</v>
      </c>
      <c r="C100" s="303"/>
    </row>
    <row r="101" spans="1:3" ht="12" customHeight="1">
      <c r="A101" s="12" t="s">
        <v>114</v>
      </c>
      <c r="B101" s="138" t="s">
        <v>353</v>
      </c>
      <c r="C101" s="303"/>
    </row>
    <row r="102" spans="1:3" ht="12" customHeight="1">
      <c r="A102" s="12" t="s">
        <v>115</v>
      </c>
      <c r="B102" s="139" t="s">
        <v>354</v>
      </c>
      <c r="C102" s="303"/>
    </row>
    <row r="103" spans="1:3" ht="12" customHeight="1">
      <c r="A103" s="12" t="s">
        <v>116</v>
      </c>
      <c r="B103" s="139" t="s">
        <v>355</v>
      </c>
      <c r="C103" s="303"/>
    </row>
    <row r="104" spans="1:3" ht="12" customHeight="1">
      <c r="A104" s="12" t="s">
        <v>118</v>
      </c>
      <c r="B104" s="138" t="s">
        <v>356</v>
      </c>
      <c r="C104" s="303"/>
    </row>
    <row r="105" spans="1:3" ht="12" customHeight="1">
      <c r="A105" s="12" t="s">
        <v>186</v>
      </c>
      <c r="B105" s="138" t="s">
        <v>357</v>
      </c>
      <c r="C105" s="303"/>
    </row>
    <row r="106" spans="1:3" ht="12" customHeight="1">
      <c r="A106" s="12" t="s">
        <v>351</v>
      </c>
      <c r="B106" s="139" t="s">
        <v>358</v>
      </c>
      <c r="C106" s="303"/>
    </row>
    <row r="107" spans="1:3" ht="12" customHeight="1">
      <c r="A107" s="11" t="s">
        <v>352</v>
      </c>
      <c r="B107" s="140" t="s">
        <v>359</v>
      </c>
      <c r="C107" s="303"/>
    </row>
    <row r="108" spans="1:3" ht="12" customHeight="1">
      <c r="A108" s="12" t="s">
        <v>441</v>
      </c>
      <c r="B108" s="140" t="s">
        <v>360</v>
      </c>
      <c r="C108" s="303"/>
    </row>
    <row r="109" spans="1:3" ht="12" customHeight="1">
      <c r="A109" s="14" t="s">
        <v>442</v>
      </c>
      <c r="B109" s="140" t="s">
        <v>361</v>
      </c>
      <c r="C109" s="303"/>
    </row>
    <row r="110" spans="1:3" ht="12" customHeight="1">
      <c r="A110" s="12" t="s">
        <v>446</v>
      </c>
      <c r="B110" s="9" t="s">
        <v>51</v>
      </c>
      <c r="C110" s="301"/>
    </row>
    <row r="111" spans="1:3" ht="12" customHeight="1">
      <c r="A111" s="12" t="s">
        <v>447</v>
      </c>
      <c r="B111" s="6" t="s">
        <v>449</v>
      </c>
      <c r="C111" s="301"/>
    </row>
    <row r="112" spans="1:3" ht="12" customHeight="1" thickBot="1">
      <c r="A112" s="16" t="s">
        <v>448</v>
      </c>
      <c r="B112" s="493" t="s">
        <v>450</v>
      </c>
      <c r="C112" s="306"/>
    </row>
    <row r="113" spans="1:3" ht="12" customHeight="1" thickBot="1">
      <c r="A113" s="490" t="s">
        <v>20</v>
      </c>
      <c r="B113" s="491" t="s">
        <v>362</v>
      </c>
      <c r="C113" s="492">
        <f>+C114+C116+C118</f>
        <v>0</v>
      </c>
    </row>
    <row r="114" spans="1:3" ht="12" customHeight="1">
      <c r="A114" s="13" t="s">
        <v>104</v>
      </c>
      <c r="B114" s="6" t="s">
        <v>231</v>
      </c>
      <c r="C114" s="302"/>
    </row>
    <row r="115" spans="1:3" ht="12" customHeight="1">
      <c r="A115" s="13" t="s">
        <v>105</v>
      </c>
      <c r="B115" s="10" t="s">
        <v>366</v>
      </c>
      <c r="C115" s="302"/>
    </row>
    <row r="116" spans="1:3" ht="12" customHeight="1">
      <c r="A116" s="13" t="s">
        <v>106</v>
      </c>
      <c r="B116" s="10" t="s">
        <v>187</v>
      </c>
      <c r="C116" s="301"/>
    </row>
    <row r="117" spans="1:3" ht="12" customHeight="1">
      <c r="A117" s="13" t="s">
        <v>107</v>
      </c>
      <c r="B117" s="10" t="s">
        <v>367</v>
      </c>
      <c r="C117" s="267"/>
    </row>
    <row r="118" spans="1:3" ht="12" customHeight="1">
      <c r="A118" s="13" t="s">
        <v>108</v>
      </c>
      <c r="B118" s="296" t="s">
        <v>578</v>
      </c>
      <c r="C118" s="267"/>
    </row>
    <row r="119" spans="1:3" ht="12" customHeight="1">
      <c r="A119" s="13" t="s">
        <v>117</v>
      </c>
      <c r="B119" s="295" t="s">
        <v>431</v>
      </c>
      <c r="C119" s="267"/>
    </row>
    <row r="120" spans="1:3" ht="12" customHeight="1">
      <c r="A120" s="13" t="s">
        <v>119</v>
      </c>
      <c r="B120" s="419" t="s">
        <v>372</v>
      </c>
      <c r="C120" s="267"/>
    </row>
    <row r="121" spans="1:3" ht="15.75">
      <c r="A121" s="13" t="s">
        <v>188</v>
      </c>
      <c r="B121" s="139" t="s">
        <v>355</v>
      </c>
      <c r="C121" s="267"/>
    </row>
    <row r="122" spans="1:3" ht="12" customHeight="1">
      <c r="A122" s="13" t="s">
        <v>189</v>
      </c>
      <c r="B122" s="139" t="s">
        <v>371</v>
      </c>
      <c r="C122" s="267"/>
    </row>
    <row r="123" spans="1:3" ht="12" customHeight="1">
      <c r="A123" s="13" t="s">
        <v>190</v>
      </c>
      <c r="B123" s="139" t="s">
        <v>370</v>
      </c>
      <c r="C123" s="267"/>
    </row>
    <row r="124" spans="1:3" ht="12" customHeight="1">
      <c r="A124" s="13" t="s">
        <v>363</v>
      </c>
      <c r="B124" s="139" t="s">
        <v>358</v>
      </c>
      <c r="C124" s="267"/>
    </row>
    <row r="125" spans="1:3" ht="12" customHeight="1">
      <c r="A125" s="13" t="s">
        <v>364</v>
      </c>
      <c r="B125" s="139" t="s">
        <v>369</v>
      </c>
      <c r="C125" s="267"/>
    </row>
    <row r="126" spans="1:3" ht="16.5" thickBot="1">
      <c r="A126" s="11" t="s">
        <v>365</v>
      </c>
      <c r="B126" s="139" t="s">
        <v>368</v>
      </c>
      <c r="C126" s="269"/>
    </row>
    <row r="127" spans="1:3" ht="12" customHeight="1" thickBot="1">
      <c r="A127" s="18" t="s">
        <v>21</v>
      </c>
      <c r="B127" s="119" t="s">
        <v>451</v>
      </c>
      <c r="C127" s="299">
        <f>+C92+C113</f>
        <v>100000</v>
      </c>
    </row>
    <row r="128" spans="1:3" ht="12" customHeight="1" thickBot="1">
      <c r="A128" s="18" t="s">
        <v>22</v>
      </c>
      <c r="B128" s="119" t="s">
        <v>452</v>
      </c>
      <c r="C128" s="299">
        <f>+C129+C130+C131</f>
        <v>0</v>
      </c>
    </row>
    <row r="129" spans="1:3" ht="12" customHeight="1">
      <c r="A129" s="13" t="s">
        <v>270</v>
      </c>
      <c r="B129" s="10" t="s">
        <v>459</v>
      </c>
      <c r="C129" s="267"/>
    </row>
    <row r="130" spans="1:3" ht="12" customHeight="1">
      <c r="A130" s="13" t="s">
        <v>271</v>
      </c>
      <c r="B130" s="10" t="s">
        <v>460</v>
      </c>
      <c r="C130" s="267"/>
    </row>
    <row r="131" spans="1:3" ht="12" customHeight="1" thickBot="1">
      <c r="A131" s="11" t="s">
        <v>272</v>
      </c>
      <c r="B131" s="10" t="s">
        <v>461</v>
      </c>
      <c r="C131" s="267"/>
    </row>
    <row r="132" spans="1:3" ht="12" customHeight="1" thickBot="1">
      <c r="A132" s="18" t="s">
        <v>23</v>
      </c>
      <c r="B132" s="119" t="s">
        <v>453</v>
      </c>
      <c r="C132" s="299">
        <f>SUM(C133:C138)</f>
        <v>0</v>
      </c>
    </row>
    <row r="133" spans="1:3" ht="12" customHeight="1">
      <c r="A133" s="13" t="s">
        <v>91</v>
      </c>
      <c r="B133" s="7" t="s">
        <v>462</v>
      </c>
      <c r="C133" s="267"/>
    </row>
    <row r="134" spans="1:3" ht="12" customHeight="1">
      <c r="A134" s="13" t="s">
        <v>92</v>
      </c>
      <c r="B134" s="7" t="s">
        <v>454</v>
      </c>
      <c r="C134" s="267"/>
    </row>
    <row r="135" spans="1:3" ht="12" customHeight="1">
      <c r="A135" s="13" t="s">
        <v>93</v>
      </c>
      <c r="B135" s="7" t="s">
        <v>455</v>
      </c>
      <c r="C135" s="267"/>
    </row>
    <row r="136" spans="1:3" ht="12" customHeight="1">
      <c r="A136" s="13" t="s">
        <v>175</v>
      </c>
      <c r="B136" s="7" t="s">
        <v>456</v>
      </c>
      <c r="C136" s="267"/>
    </row>
    <row r="137" spans="1:3" ht="12" customHeight="1">
      <c r="A137" s="13" t="s">
        <v>176</v>
      </c>
      <c r="B137" s="7" t="s">
        <v>457</v>
      </c>
      <c r="C137" s="267"/>
    </row>
    <row r="138" spans="1:3" ht="12" customHeight="1" thickBot="1">
      <c r="A138" s="11" t="s">
        <v>177</v>
      </c>
      <c r="B138" s="7" t="s">
        <v>458</v>
      </c>
      <c r="C138" s="267"/>
    </row>
    <row r="139" spans="1:3" ht="12" customHeight="1" thickBot="1">
      <c r="A139" s="18" t="s">
        <v>24</v>
      </c>
      <c r="B139" s="119" t="s">
        <v>466</v>
      </c>
      <c r="C139" s="305">
        <f>+C140+C141+C142+C143</f>
        <v>0</v>
      </c>
    </row>
    <row r="140" spans="1:3" ht="12" customHeight="1">
      <c r="A140" s="13" t="s">
        <v>94</v>
      </c>
      <c r="B140" s="7" t="s">
        <v>373</v>
      </c>
      <c r="C140" s="267"/>
    </row>
    <row r="141" spans="1:3" ht="12" customHeight="1">
      <c r="A141" s="13" t="s">
        <v>95</v>
      </c>
      <c r="B141" s="7" t="s">
        <v>374</v>
      </c>
      <c r="C141" s="267"/>
    </row>
    <row r="142" spans="1:3" ht="12" customHeight="1">
      <c r="A142" s="13" t="s">
        <v>290</v>
      </c>
      <c r="B142" s="7" t="s">
        <v>467</v>
      </c>
      <c r="C142" s="267"/>
    </row>
    <row r="143" spans="1:3" ht="12" customHeight="1" thickBot="1">
      <c r="A143" s="11" t="s">
        <v>291</v>
      </c>
      <c r="B143" s="5" t="s">
        <v>393</v>
      </c>
      <c r="C143" s="267"/>
    </row>
    <row r="144" spans="1:3" ht="12" customHeight="1" thickBot="1">
      <c r="A144" s="18" t="s">
        <v>25</v>
      </c>
      <c r="B144" s="119" t="s">
        <v>468</v>
      </c>
      <c r="C144" s="307">
        <f>SUM(C145:C149)</f>
        <v>0</v>
      </c>
    </row>
    <row r="145" spans="1:3" ht="12" customHeight="1">
      <c r="A145" s="13" t="s">
        <v>96</v>
      </c>
      <c r="B145" s="7" t="s">
        <v>463</v>
      </c>
      <c r="C145" s="267"/>
    </row>
    <row r="146" spans="1:3" ht="12" customHeight="1">
      <c r="A146" s="13" t="s">
        <v>97</v>
      </c>
      <c r="B146" s="7" t="s">
        <v>470</v>
      </c>
      <c r="C146" s="267"/>
    </row>
    <row r="147" spans="1:3" ht="12" customHeight="1">
      <c r="A147" s="13" t="s">
        <v>302</v>
      </c>
      <c r="B147" s="7" t="s">
        <v>465</v>
      </c>
      <c r="C147" s="267"/>
    </row>
    <row r="148" spans="1:3" ht="12" customHeight="1">
      <c r="A148" s="13" t="s">
        <v>303</v>
      </c>
      <c r="B148" s="7" t="s">
        <v>471</v>
      </c>
      <c r="C148" s="267"/>
    </row>
    <row r="149" spans="1:3" ht="12" customHeight="1" thickBot="1">
      <c r="A149" s="13" t="s">
        <v>469</v>
      </c>
      <c r="B149" s="7" t="s">
        <v>472</v>
      </c>
      <c r="C149" s="267"/>
    </row>
    <row r="150" spans="1:3" ht="12" customHeight="1" thickBot="1">
      <c r="A150" s="18" t="s">
        <v>26</v>
      </c>
      <c r="B150" s="119" t="s">
        <v>473</v>
      </c>
      <c r="C150" s="494"/>
    </row>
    <row r="151" spans="1:3" ht="12" customHeight="1" thickBot="1">
      <c r="A151" s="18" t="s">
        <v>27</v>
      </c>
      <c r="B151" s="119" t="s">
        <v>474</v>
      </c>
      <c r="C151" s="494"/>
    </row>
    <row r="152" spans="1:9" ht="15" customHeight="1" thickBot="1">
      <c r="A152" s="18" t="s">
        <v>28</v>
      </c>
      <c r="B152" s="119" t="s">
        <v>476</v>
      </c>
      <c r="C152" s="433">
        <f>+C128+C132+C139+C144+C150+C151</f>
        <v>0</v>
      </c>
      <c r="F152" s="434"/>
      <c r="G152" s="435"/>
      <c r="H152" s="435"/>
      <c r="I152" s="435"/>
    </row>
    <row r="153" spans="1:3" s="422" customFormat="1" ht="12.75" customHeight="1" thickBot="1">
      <c r="A153" s="297" t="s">
        <v>29</v>
      </c>
      <c r="B153" s="386" t="s">
        <v>475</v>
      </c>
      <c r="C153" s="433">
        <f>+C127+C152</f>
        <v>100000</v>
      </c>
    </row>
    <row r="154" ht="7.5" customHeight="1"/>
    <row r="155" spans="1:3" ht="15.75">
      <c r="A155" s="615" t="s">
        <v>375</v>
      </c>
      <c r="B155" s="615"/>
      <c r="C155" s="615"/>
    </row>
    <row r="156" spans="1:3" ht="15" customHeight="1" thickBot="1">
      <c r="A156" s="613" t="s">
        <v>154</v>
      </c>
      <c r="B156" s="613"/>
      <c r="C156" s="308" t="str">
        <f>C89</f>
        <v>Forintban!</v>
      </c>
    </row>
    <row r="157" spans="1:4" ht="13.5" customHeight="1" thickBot="1">
      <c r="A157" s="18">
        <v>1</v>
      </c>
      <c r="B157" s="25" t="s">
        <v>477</v>
      </c>
      <c r="C157" s="299">
        <f>+C62-C127</f>
        <v>-100000</v>
      </c>
      <c r="D157" s="436"/>
    </row>
    <row r="158" spans="1:3" ht="27.75" customHeight="1" thickBot="1">
      <c r="A158" s="18" t="s">
        <v>20</v>
      </c>
      <c r="B158" s="25" t="s">
        <v>483</v>
      </c>
      <c r="C158" s="299">
        <f>+C86-C152</f>
        <v>100000</v>
      </c>
    </row>
  </sheetData>
  <sheetProtection/>
  <mergeCells count="6">
    <mergeCell ref="A1:C1"/>
    <mergeCell ref="A2:B2"/>
    <mergeCell ref="A88:C88"/>
    <mergeCell ref="A89:B89"/>
    <mergeCell ref="A155:C155"/>
    <mergeCell ref="A156:B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5" r:id="rId1"/>
  <headerFooter alignWithMargins="0">
    <oddHeader>&amp;C&amp;"Times New Roman CE,Félkövér"&amp;12
Györtelek Önkormányzat
2018. ÉVI KÖLTSÉGVETÉS
ÁLLAMIGAZGATÁSI FELADATAINAK MÉRLEGE
&amp;R&amp;"Times New Roman CE,Félkövér dőlt"&amp;11 1.4. számú melléklet a 6/2019. (V.30.)önkormányzati rendelethez</oddHeader>
  </headerFooter>
  <rowBreaks count="1" manualBreakCount="1">
    <brk id="87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40" zoomScaleNormal="140" zoomScaleSheetLayoutView="100" workbookViewId="0" topLeftCell="C16">
      <selection activeCell="F1" sqref="F1:F32"/>
    </sheetView>
  </sheetViews>
  <sheetFormatPr defaultColWidth="9.00390625" defaultRowHeight="12.75"/>
  <cols>
    <col min="1" max="1" width="6.875" style="52" customWidth="1"/>
    <col min="2" max="2" width="55.125" style="185" customWidth="1"/>
    <col min="3" max="3" width="16.375" style="52" customWidth="1"/>
    <col min="4" max="4" width="55.125" style="52" customWidth="1"/>
    <col min="5" max="5" width="16.375" style="52" customWidth="1"/>
    <col min="6" max="6" width="4.875" style="52" customWidth="1"/>
    <col min="7" max="16384" width="9.375" style="52" customWidth="1"/>
  </cols>
  <sheetData>
    <row r="1" spans="2:6" ht="39.75" customHeight="1">
      <c r="B1" s="320" t="s">
        <v>158</v>
      </c>
      <c r="C1" s="321"/>
      <c r="D1" s="321"/>
      <c r="E1" s="321"/>
      <c r="F1" s="618" t="str">
        <f>+CONCATENATE("2.1. számú melléklet a 6/",LEFT(ÖSSZEFÜGGÉSEK!A5,4),". (V.30.) önkormányzati rendelethez")</f>
        <v>2.1. számú melléklet a 6/2018. (V.30.) önkormányzati rendelethez</v>
      </c>
    </row>
    <row r="2" spans="5:6" ht="14.25" thickBot="1">
      <c r="E2" s="322" t="str">
        <f>'1.4.sz.mell.'!C2</f>
        <v>Forintban!</v>
      </c>
      <c r="F2" s="618"/>
    </row>
    <row r="3" spans="1:6" ht="18" customHeight="1" thickBot="1">
      <c r="A3" s="616" t="s">
        <v>69</v>
      </c>
      <c r="B3" s="323" t="s">
        <v>56</v>
      </c>
      <c r="C3" s="324"/>
      <c r="D3" s="323" t="s">
        <v>57</v>
      </c>
      <c r="E3" s="325"/>
      <c r="F3" s="618"/>
    </row>
    <row r="4" spans="1:6" s="326" customFormat="1" ht="35.25" customHeight="1" thickBot="1">
      <c r="A4" s="617"/>
      <c r="B4" s="186" t="s">
        <v>61</v>
      </c>
      <c r="C4" s="187" t="str">
        <f>+'1.1.sz.mell.'!C3</f>
        <v>2018. évi előirányzat</v>
      </c>
      <c r="D4" s="186" t="s">
        <v>61</v>
      </c>
      <c r="E4" s="49" t="str">
        <f>+C4</f>
        <v>2018. évi előirányzat</v>
      </c>
      <c r="F4" s="618"/>
    </row>
    <row r="5" spans="1:6" s="331" customFormat="1" ht="12" customHeight="1" thickBot="1">
      <c r="A5" s="327"/>
      <c r="B5" s="328" t="s">
        <v>496</v>
      </c>
      <c r="C5" s="329" t="s">
        <v>497</v>
      </c>
      <c r="D5" s="328" t="s">
        <v>498</v>
      </c>
      <c r="E5" s="330" t="s">
        <v>500</v>
      </c>
      <c r="F5" s="618"/>
    </row>
    <row r="6" spans="1:6" ht="12.75" customHeight="1">
      <c r="A6" s="332" t="s">
        <v>19</v>
      </c>
      <c r="B6" s="333" t="s">
        <v>376</v>
      </c>
      <c r="C6" s="309">
        <v>173852907</v>
      </c>
      <c r="D6" s="333" t="s">
        <v>62</v>
      </c>
      <c r="E6" s="315">
        <v>154288150</v>
      </c>
      <c r="F6" s="618"/>
    </row>
    <row r="7" spans="1:6" ht="12.75" customHeight="1">
      <c r="A7" s="334" t="s">
        <v>20</v>
      </c>
      <c r="B7" s="335" t="s">
        <v>377</v>
      </c>
      <c r="C7" s="310">
        <v>103348234</v>
      </c>
      <c r="D7" s="335" t="s">
        <v>183</v>
      </c>
      <c r="E7" s="316">
        <v>25215160</v>
      </c>
      <c r="F7" s="618"/>
    </row>
    <row r="8" spans="1:6" ht="12.75" customHeight="1">
      <c r="A8" s="334" t="s">
        <v>21</v>
      </c>
      <c r="B8" s="335" t="s">
        <v>398</v>
      </c>
      <c r="C8" s="310"/>
      <c r="D8" s="335" t="s">
        <v>236</v>
      </c>
      <c r="E8" s="316">
        <v>142679049</v>
      </c>
      <c r="F8" s="618"/>
    </row>
    <row r="9" spans="1:6" ht="12.75" customHeight="1">
      <c r="A9" s="334" t="s">
        <v>22</v>
      </c>
      <c r="B9" s="335" t="s">
        <v>174</v>
      </c>
      <c r="C9" s="310">
        <v>16510950</v>
      </c>
      <c r="D9" s="335" t="s">
        <v>184</v>
      </c>
      <c r="E9" s="316">
        <v>18293000</v>
      </c>
      <c r="F9" s="618"/>
    </row>
    <row r="10" spans="1:6" ht="12.75" customHeight="1">
      <c r="A10" s="334" t="s">
        <v>23</v>
      </c>
      <c r="B10" s="336" t="s">
        <v>424</v>
      </c>
      <c r="C10" s="310">
        <v>13315554</v>
      </c>
      <c r="D10" s="335" t="s">
        <v>185</v>
      </c>
      <c r="E10" s="316">
        <v>44092648</v>
      </c>
      <c r="F10" s="618"/>
    </row>
    <row r="11" spans="1:6" ht="12.75" customHeight="1">
      <c r="A11" s="334" t="s">
        <v>24</v>
      </c>
      <c r="B11" s="335" t="s">
        <v>378</v>
      </c>
      <c r="C11" s="311"/>
      <c r="D11" s="335" t="s">
        <v>51</v>
      </c>
      <c r="E11" s="316">
        <v>2000000</v>
      </c>
      <c r="F11" s="618"/>
    </row>
    <row r="12" spans="1:6" ht="12.75" customHeight="1">
      <c r="A12" s="334" t="s">
        <v>25</v>
      </c>
      <c r="B12" s="335" t="s">
        <v>484</v>
      </c>
      <c r="C12" s="310"/>
      <c r="D12" s="44"/>
      <c r="E12" s="316"/>
      <c r="F12" s="618"/>
    </row>
    <row r="13" spans="1:6" ht="12.75" customHeight="1">
      <c r="A13" s="334" t="s">
        <v>26</v>
      </c>
      <c r="B13" s="44"/>
      <c r="C13" s="310"/>
      <c r="D13" s="44"/>
      <c r="E13" s="316"/>
      <c r="F13" s="618"/>
    </row>
    <row r="14" spans="1:6" ht="12.75" customHeight="1">
      <c r="A14" s="334" t="s">
        <v>27</v>
      </c>
      <c r="B14" s="437"/>
      <c r="C14" s="311"/>
      <c r="D14" s="44"/>
      <c r="E14" s="316"/>
      <c r="F14" s="618"/>
    </row>
    <row r="15" spans="1:6" ht="12.75" customHeight="1">
      <c r="A15" s="334" t="s">
        <v>28</v>
      </c>
      <c r="B15" s="44"/>
      <c r="C15" s="310"/>
      <c r="D15" s="44"/>
      <c r="E15" s="316"/>
      <c r="F15" s="618"/>
    </row>
    <row r="16" spans="1:6" ht="12.75" customHeight="1">
      <c r="A16" s="334" t="s">
        <v>29</v>
      </c>
      <c r="B16" s="44"/>
      <c r="C16" s="310"/>
      <c r="D16" s="44"/>
      <c r="E16" s="316"/>
      <c r="F16" s="618"/>
    </row>
    <row r="17" spans="1:6" ht="12.75" customHeight="1" thickBot="1">
      <c r="A17" s="334" t="s">
        <v>30</v>
      </c>
      <c r="B17" s="54"/>
      <c r="C17" s="312"/>
      <c r="D17" s="44"/>
      <c r="E17" s="317"/>
      <c r="F17" s="618"/>
    </row>
    <row r="18" spans="1:6" ht="15.75" customHeight="1" thickBot="1">
      <c r="A18" s="337" t="s">
        <v>31</v>
      </c>
      <c r="B18" s="121" t="s">
        <v>485</v>
      </c>
      <c r="C18" s="313">
        <f>SUM(C6:C17)</f>
        <v>307027645</v>
      </c>
      <c r="D18" s="121" t="s">
        <v>384</v>
      </c>
      <c r="E18" s="318">
        <f>SUM(E6:E17)</f>
        <v>386568007</v>
      </c>
      <c r="F18" s="618"/>
    </row>
    <row r="19" spans="1:6" ht="12.75" customHeight="1">
      <c r="A19" s="338" t="s">
        <v>32</v>
      </c>
      <c r="B19" s="339" t="s">
        <v>381</v>
      </c>
      <c r="C19" s="496">
        <f>+C20+C21+C22+C23</f>
        <v>68641137</v>
      </c>
      <c r="D19" s="340" t="s">
        <v>191</v>
      </c>
      <c r="E19" s="319"/>
      <c r="F19" s="618"/>
    </row>
    <row r="20" spans="1:6" ht="12.75" customHeight="1">
      <c r="A20" s="341" t="s">
        <v>33</v>
      </c>
      <c r="B20" s="340" t="s">
        <v>229</v>
      </c>
      <c r="C20" s="77">
        <v>66222060</v>
      </c>
      <c r="D20" s="340" t="s">
        <v>383</v>
      </c>
      <c r="E20" s="78"/>
      <c r="F20" s="618"/>
    </row>
    <row r="21" spans="1:6" ht="12.75" customHeight="1">
      <c r="A21" s="341" t="s">
        <v>34</v>
      </c>
      <c r="B21" s="340" t="s">
        <v>230</v>
      </c>
      <c r="C21" s="77"/>
      <c r="D21" s="340" t="s">
        <v>156</v>
      </c>
      <c r="E21" s="78"/>
      <c r="F21" s="618"/>
    </row>
    <row r="22" spans="1:6" ht="12.75" customHeight="1">
      <c r="A22" s="341" t="s">
        <v>35</v>
      </c>
      <c r="B22" s="340" t="s">
        <v>234</v>
      </c>
      <c r="C22" s="77"/>
      <c r="D22" s="340" t="s">
        <v>157</v>
      </c>
      <c r="E22" s="78"/>
      <c r="F22" s="618"/>
    </row>
    <row r="23" spans="1:6" ht="12.75" customHeight="1">
      <c r="A23" s="341" t="s">
        <v>36</v>
      </c>
      <c r="B23" s="340" t="s">
        <v>235</v>
      </c>
      <c r="C23" s="77">
        <v>2419077</v>
      </c>
      <c r="D23" s="339" t="s">
        <v>237</v>
      </c>
      <c r="E23" s="78"/>
      <c r="F23" s="618"/>
    </row>
    <row r="24" spans="1:6" ht="12.75" customHeight="1">
      <c r="A24" s="341" t="s">
        <v>37</v>
      </c>
      <c r="B24" s="340" t="s">
        <v>382</v>
      </c>
      <c r="C24" s="342">
        <f>+C25+C26</f>
        <v>0</v>
      </c>
      <c r="D24" s="340" t="s">
        <v>192</v>
      </c>
      <c r="E24" s="78"/>
      <c r="F24" s="618"/>
    </row>
    <row r="25" spans="1:6" ht="12.75" customHeight="1">
      <c r="A25" s="338" t="s">
        <v>38</v>
      </c>
      <c r="B25" s="339" t="s">
        <v>379</v>
      </c>
      <c r="C25" s="314"/>
      <c r="D25" s="333" t="s">
        <v>467</v>
      </c>
      <c r="E25" s="319"/>
      <c r="F25" s="618"/>
    </row>
    <row r="26" spans="1:6" ht="12.75" customHeight="1">
      <c r="A26" s="341" t="s">
        <v>39</v>
      </c>
      <c r="B26" s="340" t="s">
        <v>380</v>
      </c>
      <c r="C26" s="77"/>
      <c r="D26" s="335" t="s">
        <v>473</v>
      </c>
      <c r="E26" s="78"/>
      <c r="F26" s="618"/>
    </row>
    <row r="27" spans="1:6" ht="12.75" customHeight="1">
      <c r="A27" s="334" t="s">
        <v>40</v>
      </c>
      <c r="B27" s="340" t="s">
        <v>478</v>
      </c>
      <c r="C27" s="77"/>
      <c r="D27" s="335" t="s">
        <v>583</v>
      </c>
      <c r="E27" s="78">
        <v>8413977</v>
      </c>
      <c r="F27" s="618"/>
    </row>
    <row r="28" spans="1:6" ht="12.75" customHeight="1" thickBot="1">
      <c r="A28" s="400" t="s">
        <v>41</v>
      </c>
      <c r="B28" s="339" t="s">
        <v>337</v>
      </c>
      <c r="C28" s="314"/>
      <c r="D28" s="439"/>
      <c r="E28" s="319"/>
      <c r="F28" s="618"/>
    </row>
    <row r="29" spans="1:6" ht="15.75" customHeight="1" thickBot="1">
      <c r="A29" s="337" t="s">
        <v>42</v>
      </c>
      <c r="B29" s="121" t="s">
        <v>486</v>
      </c>
      <c r="C29" s="313">
        <f>+C19+C24+C27+C28</f>
        <v>68641137</v>
      </c>
      <c r="D29" s="121" t="s">
        <v>488</v>
      </c>
      <c r="E29" s="318">
        <f>SUM(E19:E28)</f>
        <v>8413977</v>
      </c>
      <c r="F29" s="618"/>
    </row>
    <row r="30" spans="1:6" ht="13.5" thickBot="1">
      <c r="A30" s="337" t="s">
        <v>43</v>
      </c>
      <c r="B30" s="343" t="s">
        <v>487</v>
      </c>
      <c r="C30" s="344">
        <f>+C18+C29</f>
        <v>375668782</v>
      </c>
      <c r="D30" s="343" t="s">
        <v>489</v>
      </c>
      <c r="E30" s="344">
        <f>+E18+E29</f>
        <v>394981984</v>
      </c>
      <c r="F30" s="618"/>
    </row>
    <row r="31" spans="1:6" ht="13.5" thickBot="1">
      <c r="A31" s="337" t="s">
        <v>44</v>
      </c>
      <c r="B31" s="343" t="s">
        <v>169</v>
      </c>
      <c r="C31" s="344">
        <f>IF(C18-E18&lt;0,E18-C18,"-")</f>
        <v>79540362</v>
      </c>
      <c r="D31" s="343" t="s">
        <v>170</v>
      </c>
      <c r="E31" s="344" t="str">
        <f>IF(C18-E18&gt;0,C18-E18,"-")</f>
        <v>-</v>
      </c>
      <c r="F31" s="618"/>
    </row>
    <row r="32" spans="1:6" ht="13.5" thickBot="1">
      <c r="A32" s="337" t="s">
        <v>45</v>
      </c>
      <c r="B32" s="343" t="s">
        <v>569</v>
      </c>
      <c r="C32" s="344">
        <f>IF(C30-E30&lt;0,E30-C30,"-")</f>
        <v>19313202</v>
      </c>
      <c r="D32" s="343" t="s">
        <v>570</v>
      </c>
      <c r="E32" s="344" t="str">
        <f>IF(C30-E30&gt;0,C30-E30,"-")</f>
        <v>-</v>
      </c>
      <c r="F32" s="618"/>
    </row>
    <row r="33" spans="2:4" ht="18.75">
      <c r="B33" s="619"/>
      <c r="C33" s="619"/>
      <c r="D33" s="619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30" zoomScaleNormal="130" zoomScaleSheetLayoutView="115" workbookViewId="0" topLeftCell="A10">
      <selection activeCell="F1" sqref="F1:F33"/>
    </sheetView>
  </sheetViews>
  <sheetFormatPr defaultColWidth="9.00390625" defaultRowHeight="12.75"/>
  <cols>
    <col min="1" max="1" width="6.875" style="52" customWidth="1"/>
    <col min="2" max="2" width="55.125" style="185" customWidth="1"/>
    <col min="3" max="3" width="16.375" style="52" customWidth="1"/>
    <col min="4" max="4" width="55.125" style="52" customWidth="1"/>
    <col min="5" max="5" width="16.375" style="52" customWidth="1"/>
    <col min="6" max="6" width="4.875" style="52" customWidth="1"/>
    <col min="7" max="16384" width="9.375" style="52" customWidth="1"/>
  </cols>
  <sheetData>
    <row r="1" spans="2:6" ht="31.5">
      <c r="B1" s="320" t="s">
        <v>159</v>
      </c>
      <c r="C1" s="321"/>
      <c r="D1" s="321"/>
      <c r="E1" s="321"/>
      <c r="F1" s="622" t="str">
        <f>+CONCATENATE("2.2.számú  melléklet a 6/",LEFT(ÖSSZEFÜGGÉSEK!A5,4),". (V.30.) önkormányzati rendelethez")</f>
        <v>2.2.számú  melléklet a 6/2018. (V.30.) önkormányzati rendelethez</v>
      </c>
    </row>
    <row r="2" spans="5:6" ht="14.25" thickBot="1">
      <c r="E2" s="322" t="str">
        <f>'2.1.sz.mell  '!E2</f>
        <v>Forintban!</v>
      </c>
      <c r="F2" s="622"/>
    </row>
    <row r="3" spans="1:6" ht="13.5" thickBot="1">
      <c r="A3" s="620" t="s">
        <v>69</v>
      </c>
      <c r="B3" s="323" t="s">
        <v>56</v>
      </c>
      <c r="C3" s="324"/>
      <c r="D3" s="323" t="s">
        <v>57</v>
      </c>
      <c r="E3" s="325"/>
      <c r="F3" s="622"/>
    </row>
    <row r="4" spans="1:6" s="326" customFormat="1" ht="24.75" thickBot="1">
      <c r="A4" s="621"/>
      <c r="B4" s="186" t="s">
        <v>61</v>
      </c>
      <c r="C4" s="187" t="str">
        <f>+'2.1.sz.mell  '!C4</f>
        <v>2018. évi előirányzat</v>
      </c>
      <c r="D4" s="186" t="s">
        <v>61</v>
      </c>
      <c r="E4" s="49" t="str">
        <f>+'2.1.sz.mell  '!C4</f>
        <v>2018. évi előirányzat</v>
      </c>
      <c r="F4" s="622"/>
    </row>
    <row r="5" spans="1:6" s="326" customFormat="1" ht="13.5" thickBot="1">
      <c r="A5" s="327"/>
      <c r="B5" s="328" t="s">
        <v>496</v>
      </c>
      <c r="C5" s="329" t="s">
        <v>497</v>
      </c>
      <c r="D5" s="328" t="s">
        <v>498</v>
      </c>
      <c r="E5" s="330" t="s">
        <v>500</v>
      </c>
      <c r="F5" s="622"/>
    </row>
    <row r="6" spans="1:6" ht="12.75" customHeight="1">
      <c r="A6" s="332" t="s">
        <v>19</v>
      </c>
      <c r="B6" s="333" t="s">
        <v>385</v>
      </c>
      <c r="C6" s="309">
        <v>159744545</v>
      </c>
      <c r="D6" s="333" t="s">
        <v>231</v>
      </c>
      <c r="E6" s="315">
        <v>250582343</v>
      </c>
      <c r="F6" s="622"/>
    </row>
    <row r="7" spans="1:6" ht="12.75">
      <c r="A7" s="334" t="s">
        <v>20</v>
      </c>
      <c r="B7" s="335" t="s">
        <v>386</v>
      </c>
      <c r="C7" s="310"/>
      <c r="D7" s="335" t="s">
        <v>391</v>
      </c>
      <c r="E7" s="316"/>
      <c r="F7" s="622"/>
    </row>
    <row r="8" spans="1:6" ht="12.75" customHeight="1">
      <c r="A8" s="334" t="s">
        <v>21</v>
      </c>
      <c r="B8" s="335" t="s">
        <v>10</v>
      </c>
      <c r="C8" s="310"/>
      <c r="D8" s="335" t="s">
        <v>187</v>
      </c>
      <c r="E8" s="316">
        <v>4015000</v>
      </c>
      <c r="F8" s="622"/>
    </row>
    <row r="9" spans="1:6" ht="12.75" customHeight="1">
      <c r="A9" s="334" t="s">
        <v>22</v>
      </c>
      <c r="B9" s="335" t="s">
        <v>387</v>
      </c>
      <c r="C9" s="310"/>
      <c r="D9" s="335" t="s">
        <v>392</v>
      </c>
      <c r="E9" s="316"/>
      <c r="F9" s="622"/>
    </row>
    <row r="10" spans="1:6" ht="12.75" customHeight="1">
      <c r="A10" s="334" t="s">
        <v>23</v>
      </c>
      <c r="B10" s="335" t="s">
        <v>388</v>
      </c>
      <c r="C10" s="310"/>
      <c r="D10" s="335" t="s">
        <v>233</v>
      </c>
      <c r="E10" s="316"/>
      <c r="F10" s="622"/>
    </row>
    <row r="11" spans="1:6" ht="12.75" customHeight="1">
      <c r="A11" s="334" t="s">
        <v>24</v>
      </c>
      <c r="B11" s="335" t="s">
        <v>389</v>
      </c>
      <c r="C11" s="311"/>
      <c r="D11" s="440"/>
      <c r="E11" s="316"/>
      <c r="F11" s="622"/>
    </row>
    <row r="12" spans="1:6" ht="12.75" customHeight="1">
      <c r="A12" s="334" t="s">
        <v>25</v>
      </c>
      <c r="B12" s="44"/>
      <c r="C12" s="310"/>
      <c r="D12" s="440"/>
      <c r="E12" s="316"/>
      <c r="F12" s="622"/>
    </row>
    <row r="13" spans="1:6" ht="12.75" customHeight="1">
      <c r="A13" s="334" t="s">
        <v>26</v>
      </c>
      <c r="B13" s="44"/>
      <c r="C13" s="310"/>
      <c r="D13" s="441"/>
      <c r="E13" s="316"/>
      <c r="F13" s="622"/>
    </row>
    <row r="14" spans="1:6" ht="12.75" customHeight="1">
      <c r="A14" s="334" t="s">
        <v>27</v>
      </c>
      <c r="B14" s="438"/>
      <c r="C14" s="311"/>
      <c r="D14" s="440"/>
      <c r="E14" s="316"/>
      <c r="F14" s="622"/>
    </row>
    <row r="15" spans="1:6" ht="12.75">
      <c r="A15" s="334" t="s">
        <v>28</v>
      </c>
      <c r="B15" s="44"/>
      <c r="C15" s="311"/>
      <c r="D15" s="440"/>
      <c r="E15" s="316"/>
      <c r="F15" s="622"/>
    </row>
    <row r="16" spans="1:6" ht="12.75" customHeight="1" thickBot="1">
      <c r="A16" s="400" t="s">
        <v>29</v>
      </c>
      <c r="B16" s="439"/>
      <c r="C16" s="402"/>
      <c r="D16" s="401" t="s">
        <v>51</v>
      </c>
      <c r="E16" s="365"/>
      <c r="F16" s="622"/>
    </row>
    <row r="17" spans="1:6" ht="15.75" customHeight="1" thickBot="1">
      <c r="A17" s="337" t="s">
        <v>30</v>
      </c>
      <c r="B17" s="121" t="s">
        <v>399</v>
      </c>
      <c r="C17" s="313">
        <f>+C6+C8+C9+C11+C12+C13+C14+C15+C16</f>
        <v>159744545</v>
      </c>
      <c r="D17" s="121" t="s">
        <v>400</v>
      </c>
      <c r="E17" s="318">
        <f>+E6+E8+E10+E11+E12+E13+E14+E15+E16</f>
        <v>254597343</v>
      </c>
      <c r="F17" s="622"/>
    </row>
    <row r="18" spans="1:6" ht="12.75" customHeight="1">
      <c r="A18" s="332" t="s">
        <v>31</v>
      </c>
      <c r="B18" s="347" t="s">
        <v>249</v>
      </c>
      <c r="C18" s="354">
        <f>SUM(C19:C23)</f>
        <v>114166000</v>
      </c>
      <c r="D18" s="340" t="s">
        <v>191</v>
      </c>
      <c r="E18" s="75"/>
      <c r="F18" s="622"/>
    </row>
    <row r="19" spans="1:6" ht="12.75" customHeight="1">
      <c r="A19" s="334" t="s">
        <v>32</v>
      </c>
      <c r="B19" s="348" t="s">
        <v>238</v>
      </c>
      <c r="C19" s="77">
        <v>114166000</v>
      </c>
      <c r="D19" s="340" t="s">
        <v>194</v>
      </c>
      <c r="E19" s="78"/>
      <c r="F19" s="622"/>
    </row>
    <row r="20" spans="1:6" ht="12.75" customHeight="1">
      <c r="A20" s="332" t="s">
        <v>33</v>
      </c>
      <c r="B20" s="348" t="s">
        <v>239</v>
      </c>
      <c r="C20" s="77"/>
      <c r="D20" s="340" t="s">
        <v>156</v>
      </c>
      <c r="E20" s="78"/>
      <c r="F20" s="622"/>
    </row>
    <row r="21" spans="1:6" ht="12.75" customHeight="1">
      <c r="A21" s="334" t="s">
        <v>34</v>
      </c>
      <c r="B21" s="348" t="s">
        <v>240</v>
      </c>
      <c r="C21" s="77"/>
      <c r="D21" s="340" t="s">
        <v>157</v>
      </c>
      <c r="E21" s="78"/>
      <c r="F21" s="622"/>
    </row>
    <row r="22" spans="1:6" ht="12.75" customHeight="1">
      <c r="A22" s="332" t="s">
        <v>35</v>
      </c>
      <c r="B22" s="348" t="s">
        <v>241</v>
      </c>
      <c r="C22" s="77"/>
      <c r="D22" s="339" t="s">
        <v>237</v>
      </c>
      <c r="E22" s="78"/>
      <c r="F22" s="622"/>
    </row>
    <row r="23" spans="1:6" ht="12.75" customHeight="1">
      <c r="A23" s="334" t="s">
        <v>36</v>
      </c>
      <c r="B23" s="349" t="s">
        <v>242</v>
      </c>
      <c r="C23" s="77"/>
      <c r="D23" s="340" t="s">
        <v>195</v>
      </c>
      <c r="E23" s="78"/>
      <c r="F23" s="622"/>
    </row>
    <row r="24" spans="1:6" ht="12.75" customHeight="1">
      <c r="A24" s="332" t="s">
        <v>37</v>
      </c>
      <c r="B24" s="350" t="s">
        <v>243</v>
      </c>
      <c r="C24" s="342">
        <f>+C25+C26+C27+C28+C29</f>
        <v>0</v>
      </c>
      <c r="D24" s="351" t="s">
        <v>193</v>
      </c>
      <c r="E24" s="78"/>
      <c r="F24" s="622"/>
    </row>
    <row r="25" spans="1:6" ht="12.75" customHeight="1">
      <c r="A25" s="334" t="s">
        <v>38</v>
      </c>
      <c r="B25" s="349" t="s">
        <v>244</v>
      </c>
      <c r="C25" s="77"/>
      <c r="D25" s="351" t="s">
        <v>393</v>
      </c>
      <c r="E25" s="78"/>
      <c r="F25" s="622"/>
    </row>
    <row r="26" spans="1:6" ht="12.75" customHeight="1">
      <c r="A26" s="332" t="s">
        <v>39</v>
      </c>
      <c r="B26" s="349" t="s">
        <v>245</v>
      </c>
      <c r="C26" s="77"/>
      <c r="D26" s="346"/>
      <c r="E26" s="78"/>
      <c r="F26" s="622"/>
    </row>
    <row r="27" spans="1:6" ht="12.75" customHeight="1">
      <c r="A27" s="334" t="s">
        <v>40</v>
      </c>
      <c r="B27" s="348" t="s">
        <v>246</v>
      </c>
      <c r="C27" s="77"/>
      <c r="D27" s="117"/>
      <c r="E27" s="78"/>
      <c r="F27" s="622"/>
    </row>
    <row r="28" spans="1:6" ht="12.75" customHeight="1">
      <c r="A28" s="332" t="s">
        <v>41</v>
      </c>
      <c r="B28" s="352" t="s">
        <v>247</v>
      </c>
      <c r="C28" s="77"/>
      <c r="D28" s="44"/>
      <c r="E28" s="78"/>
      <c r="F28" s="622"/>
    </row>
    <row r="29" spans="1:6" ht="12.75" customHeight="1" thickBot="1">
      <c r="A29" s="334" t="s">
        <v>42</v>
      </c>
      <c r="B29" s="353" t="s">
        <v>248</v>
      </c>
      <c r="C29" s="77"/>
      <c r="D29" s="117"/>
      <c r="E29" s="78"/>
      <c r="F29" s="622"/>
    </row>
    <row r="30" spans="1:6" ht="21.75" customHeight="1" thickBot="1">
      <c r="A30" s="337" t="s">
        <v>43</v>
      </c>
      <c r="B30" s="121" t="s">
        <v>390</v>
      </c>
      <c r="C30" s="313">
        <f>+C18+C24</f>
        <v>114166000</v>
      </c>
      <c r="D30" s="121" t="s">
        <v>394</v>
      </c>
      <c r="E30" s="318">
        <f>SUM(E18:E29)</f>
        <v>0</v>
      </c>
      <c r="F30" s="622"/>
    </row>
    <row r="31" spans="1:6" ht="13.5" thickBot="1">
      <c r="A31" s="337" t="s">
        <v>44</v>
      </c>
      <c r="B31" s="343" t="s">
        <v>395</v>
      </c>
      <c r="C31" s="344">
        <f>+C17+C30</f>
        <v>273910545</v>
      </c>
      <c r="D31" s="343" t="s">
        <v>396</v>
      </c>
      <c r="E31" s="344">
        <f>+E17+E30</f>
        <v>254597343</v>
      </c>
      <c r="F31" s="622"/>
    </row>
    <row r="32" spans="1:6" ht="13.5" thickBot="1">
      <c r="A32" s="337" t="s">
        <v>45</v>
      </c>
      <c r="B32" s="343" t="s">
        <v>169</v>
      </c>
      <c r="C32" s="344">
        <f>IF(C17-E17&lt;0,E17-C17,"-")</f>
        <v>94852798</v>
      </c>
      <c r="D32" s="343" t="s">
        <v>170</v>
      </c>
      <c r="E32" s="344" t="str">
        <f>IF(C17-E17&gt;0,C17-E17,"-")</f>
        <v>-</v>
      </c>
      <c r="F32" s="622"/>
    </row>
    <row r="33" spans="1:6" ht="13.5" thickBot="1">
      <c r="A33" s="337" t="s">
        <v>46</v>
      </c>
      <c r="B33" s="343" t="s">
        <v>569</v>
      </c>
      <c r="C33" s="344" t="str">
        <f>IF(C31-E31&lt;0,E31-C31,"-")</f>
        <v>-</v>
      </c>
      <c r="D33" s="343" t="s">
        <v>570</v>
      </c>
      <c r="E33" s="344">
        <f>IF(C31-E31&gt;0,C31-E31,"-")</f>
        <v>19313202</v>
      </c>
      <c r="F33" s="622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22" t="s">
        <v>151</v>
      </c>
      <c r="E1" s="125" t="s">
        <v>155</v>
      </c>
    </row>
    <row r="3" spans="1:5" ht="12.75">
      <c r="A3" s="131"/>
      <c r="B3" s="132"/>
      <c r="C3" s="131"/>
      <c r="D3" s="134"/>
      <c r="E3" s="132"/>
    </row>
    <row r="4" spans="1:5" ht="15.75">
      <c r="A4" s="85" t="str">
        <f>+ÖSSZEFÜGGÉSEK!A5</f>
        <v>2018. évi előirányzat BEVÉTELEK</v>
      </c>
      <c r="B4" s="133"/>
      <c r="C4" s="142"/>
      <c r="D4" s="134"/>
      <c r="E4" s="132"/>
    </row>
    <row r="5" spans="1:5" ht="12.75">
      <c r="A5" s="131"/>
      <c r="B5" s="132"/>
      <c r="C5" s="131"/>
      <c r="D5" s="134"/>
      <c r="E5" s="132"/>
    </row>
    <row r="6" spans="1:5" ht="12.75">
      <c r="A6" s="131" t="s">
        <v>547</v>
      </c>
      <c r="B6" s="132">
        <f>+'1.1.sz.mell.'!C62</f>
        <v>466772190</v>
      </c>
      <c r="C6" s="131" t="s">
        <v>490</v>
      </c>
      <c r="D6" s="134">
        <f>+'2.1.sz.mell  '!C18+'2.2.sz.mell  '!C17</f>
        <v>466772190</v>
      </c>
      <c r="E6" s="132">
        <f aca="true" t="shared" si="0" ref="E6:E15">+B6-D6</f>
        <v>0</v>
      </c>
    </row>
    <row r="7" spans="1:5" ht="12.75">
      <c r="A7" s="131" t="s">
        <v>548</v>
      </c>
      <c r="B7" s="132">
        <f>+'1.1.sz.mell.'!C86</f>
        <v>182807137</v>
      </c>
      <c r="C7" s="131" t="s">
        <v>491</v>
      </c>
      <c r="D7" s="134">
        <f>+'2.1.sz.mell  '!C29+'2.2.sz.mell  '!C30</f>
        <v>182807137</v>
      </c>
      <c r="E7" s="132">
        <f t="shared" si="0"/>
        <v>0</v>
      </c>
    </row>
    <row r="8" spans="1:5" ht="12.75">
      <c r="A8" s="131" t="s">
        <v>549</v>
      </c>
      <c r="B8" s="132">
        <f>+'1.1.sz.mell.'!C87</f>
        <v>649579327</v>
      </c>
      <c r="C8" s="131" t="s">
        <v>492</v>
      </c>
      <c r="D8" s="134">
        <f>+'2.1.sz.mell  '!C30+'2.2.sz.mell  '!C31</f>
        <v>649579327</v>
      </c>
      <c r="E8" s="132">
        <f t="shared" si="0"/>
        <v>0</v>
      </c>
    </row>
    <row r="9" spans="1:5" ht="12.75">
      <c r="A9" s="131"/>
      <c r="B9" s="132"/>
      <c r="C9" s="131"/>
      <c r="D9" s="134"/>
      <c r="E9" s="132"/>
    </row>
    <row r="10" spans="1:5" ht="12.75">
      <c r="A10" s="131"/>
      <c r="B10" s="132"/>
      <c r="C10" s="131"/>
      <c r="D10" s="134"/>
      <c r="E10" s="132"/>
    </row>
    <row r="11" spans="1:5" ht="15.75">
      <c r="A11" s="85" t="str">
        <f>+ÖSSZEFÜGGÉSEK!A12</f>
        <v>2018. évi előirányzat KIADÁSOK</v>
      </c>
      <c r="B11" s="133"/>
      <c r="C11" s="142"/>
      <c r="D11" s="134"/>
      <c r="E11" s="132"/>
    </row>
    <row r="12" spans="1:5" ht="12.75">
      <c r="A12" s="131"/>
      <c r="B12" s="132"/>
      <c r="C12" s="131"/>
      <c r="D12" s="134"/>
      <c r="E12" s="132"/>
    </row>
    <row r="13" spans="1:5" ht="12.75">
      <c r="A13" s="131" t="s">
        <v>550</v>
      </c>
      <c r="B13" s="132">
        <f>+'1.1.sz.mell.'!C127</f>
        <v>641165350</v>
      </c>
      <c r="C13" s="131" t="s">
        <v>493</v>
      </c>
      <c r="D13" s="134">
        <f>+'2.1.sz.mell  '!E18+'2.2.sz.mell  '!E17</f>
        <v>641165350</v>
      </c>
      <c r="E13" s="132">
        <f t="shared" si="0"/>
        <v>0</v>
      </c>
    </row>
    <row r="14" spans="1:5" ht="12.75">
      <c r="A14" s="131" t="s">
        <v>551</v>
      </c>
      <c r="B14" s="132">
        <f>+'1.1.sz.mell.'!C152</f>
        <v>8413977</v>
      </c>
      <c r="C14" s="131" t="s">
        <v>494</v>
      </c>
      <c r="D14" s="134">
        <f>+'2.1.sz.mell  '!E29+'2.2.sz.mell  '!E30</f>
        <v>8413977</v>
      </c>
      <c r="E14" s="132">
        <f t="shared" si="0"/>
        <v>0</v>
      </c>
    </row>
    <row r="15" spans="1:5" ht="12.75">
      <c r="A15" s="131" t="s">
        <v>552</v>
      </c>
      <c r="B15" s="132">
        <f>+'1.1.sz.mell.'!C153</f>
        <v>649579327</v>
      </c>
      <c r="C15" s="131" t="s">
        <v>495</v>
      </c>
      <c r="D15" s="134">
        <f>+'2.1.sz.mell  '!E30+'2.2.sz.mell  '!E31</f>
        <v>649579327</v>
      </c>
      <c r="E15" s="132">
        <f t="shared" si="0"/>
        <v>0</v>
      </c>
    </row>
    <row r="16" spans="1:5" ht="12.75">
      <c r="A16" s="123"/>
      <c r="B16" s="123"/>
      <c r="C16" s="131"/>
      <c r="D16" s="134"/>
      <c r="E16" s="124"/>
    </row>
    <row r="17" spans="1:5" ht="12.75">
      <c r="A17" s="123"/>
      <c r="B17" s="123"/>
      <c r="C17" s="123"/>
      <c r="D17" s="123"/>
      <c r="E17" s="123"/>
    </row>
    <row r="18" spans="1:5" ht="12.75">
      <c r="A18" s="123"/>
      <c r="B18" s="123"/>
      <c r="C18" s="123"/>
      <c r="D18" s="123"/>
      <c r="E18" s="123"/>
    </row>
    <row r="19" spans="1:5" ht="12.75">
      <c r="A19" s="123"/>
      <c r="B19" s="123"/>
      <c r="C19" s="123"/>
      <c r="D19" s="123"/>
      <c r="E19" s="123"/>
    </row>
  </sheetData>
  <sheetProtection sheet="1"/>
  <conditionalFormatting sqref="E3:E15">
    <cfRule type="cellIs" priority="1" dxfId="6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A1" sqref="A1:F1"/>
    </sheetView>
  </sheetViews>
  <sheetFormatPr defaultColWidth="9.00390625" defaultRowHeight="12.75"/>
  <cols>
    <col min="1" max="1" width="5.625" style="145" customWidth="1"/>
    <col min="2" max="2" width="35.625" style="145" customWidth="1"/>
    <col min="3" max="6" width="14.00390625" style="145" customWidth="1"/>
    <col min="7" max="16384" width="9.375" style="145" customWidth="1"/>
  </cols>
  <sheetData>
    <row r="1" spans="1:6" ht="33" customHeight="1">
      <c r="A1" s="623" t="s">
        <v>584</v>
      </c>
      <c r="B1" s="623"/>
      <c r="C1" s="623"/>
      <c r="D1" s="623"/>
      <c r="E1" s="623"/>
      <c r="F1" s="623"/>
    </row>
    <row r="2" spans="1:7" ht="15.75" customHeight="1" thickBot="1">
      <c r="A2" s="146"/>
      <c r="B2" s="146"/>
      <c r="C2" s="624"/>
      <c r="D2" s="624"/>
      <c r="E2" s="631" t="str">
        <f>'2.2.sz.mell  '!E2</f>
        <v>Forintban!</v>
      </c>
      <c r="F2" s="631"/>
      <c r="G2" s="152"/>
    </row>
    <row r="3" spans="1:6" ht="63" customHeight="1">
      <c r="A3" s="627" t="s">
        <v>17</v>
      </c>
      <c r="B3" s="629" t="s">
        <v>197</v>
      </c>
      <c r="C3" s="629" t="s">
        <v>253</v>
      </c>
      <c r="D3" s="629"/>
      <c r="E3" s="629"/>
      <c r="F3" s="625" t="s">
        <v>505</v>
      </c>
    </row>
    <row r="4" spans="1:6" ht="15.75" thickBot="1">
      <c r="A4" s="628"/>
      <c r="B4" s="630"/>
      <c r="C4" s="488">
        <f>+LEFT(ÖSSZEFÜGGÉSEK!A5,4)+1</f>
        <v>2019</v>
      </c>
      <c r="D4" s="488">
        <f>+C4+1</f>
        <v>2020</v>
      </c>
      <c r="E4" s="488">
        <f>+D4+1</f>
        <v>2021</v>
      </c>
      <c r="F4" s="626"/>
    </row>
    <row r="5" spans="1:6" ht="15.75" thickBot="1">
      <c r="A5" s="149"/>
      <c r="B5" s="150" t="s">
        <v>496</v>
      </c>
      <c r="C5" s="150" t="s">
        <v>497</v>
      </c>
      <c r="D5" s="150" t="s">
        <v>498</v>
      </c>
      <c r="E5" s="150" t="s">
        <v>500</v>
      </c>
      <c r="F5" s="151" t="s">
        <v>499</v>
      </c>
    </row>
    <row r="6" spans="1:6" ht="15">
      <c r="A6" s="148" t="s">
        <v>19</v>
      </c>
      <c r="B6" s="168"/>
      <c r="C6" s="531"/>
      <c r="D6" s="531"/>
      <c r="E6" s="531"/>
      <c r="F6" s="532">
        <f>SUM(C6:E6)</f>
        <v>0</v>
      </c>
    </row>
    <row r="7" spans="1:6" ht="15">
      <c r="A7" s="147" t="s">
        <v>20</v>
      </c>
      <c r="B7" s="169"/>
      <c r="C7" s="533"/>
      <c r="D7" s="533"/>
      <c r="E7" s="533"/>
      <c r="F7" s="534">
        <f>SUM(C7:E7)</f>
        <v>0</v>
      </c>
    </row>
    <row r="8" spans="1:6" ht="15">
      <c r="A8" s="147" t="s">
        <v>21</v>
      </c>
      <c r="B8" s="169"/>
      <c r="C8" s="533"/>
      <c r="D8" s="533"/>
      <c r="E8" s="533"/>
      <c r="F8" s="534">
        <f>SUM(C8:E8)</f>
        <v>0</v>
      </c>
    </row>
    <row r="9" spans="1:6" ht="15">
      <c r="A9" s="147" t="s">
        <v>22</v>
      </c>
      <c r="B9" s="169"/>
      <c r="C9" s="533"/>
      <c r="D9" s="533"/>
      <c r="E9" s="533"/>
      <c r="F9" s="534">
        <f>SUM(C9:E9)</f>
        <v>0</v>
      </c>
    </row>
    <row r="10" spans="1:6" ht="15.75" thickBot="1">
      <c r="A10" s="153" t="s">
        <v>23</v>
      </c>
      <c r="B10" s="170"/>
      <c r="C10" s="535"/>
      <c r="D10" s="535"/>
      <c r="E10" s="535"/>
      <c r="F10" s="534">
        <f>SUM(C10:E10)</f>
        <v>0</v>
      </c>
    </row>
    <row r="11" spans="1:6" s="475" customFormat="1" ht="15" thickBot="1">
      <c r="A11" s="474" t="s">
        <v>24</v>
      </c>
      <c r="B11" s="154" t="s">
        <v>198</v>
      </c>
      <c r="C11" s="536">
        <f>SUM(C6:C10)</f>
        <v>0</v>
      </c>
      <c r="D11" s="536">
        <f>SUM(D6:D10)</f>
        <v>0</v>
      </c>
      <c r="E11" s="536">
        <f>SUM(E6:E10)</f>
        <v>0</v>
      </c>
      <c r="F11" s="537">
        <f>SUM(F6:F10)</f>
        <v>0</v>
      </c>
    </row>
  </sheetData>
  <sheetProtection sheet="1"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számú melléklet a 6/2019. (V.30.)önkormányzati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Éva</cp:lastModifiedBy>
  <cp:lastPrinted>2019-05-24T09:22:17Z</cp:lastPrinted>
  <dcterms:created xsi:type="dcterms:W3CDTF">1999-10-30T10:30:45Z</dcterms:created>
  <dcterms:modified xsi:type="dcterms:W3CDTF">2019-05-27T11:21:12Z</dcterms:modified>
  <cp:category/>
  <cp:version/>
  <cp:contentType/>
  <cp:contentStatus/>
</cp:coreProperties>
</file>